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codeName="ThisWorkbook"/>
  <mc:AlternateContent xmlns:mc="http://schemas.openxmlformats.org/markup-compatibility/2006">
    <mc:Choice Requires="x15">
      <x15ac:absPath xmlns:x15ac="http://schemas.microsoft.com/office/spreadsheetml/2010/11/ac" url="C:\Users\PC\Downloads\OneDrive_1_2025-10-14\"/>
    </mc:Choice>
  </mc:AlternateContent>
  <xr:revisionPtr revIDLastSave="45" documentId="13_ncr:1_{CF84087C-2BB4-45F6-92ED-97A0EED468A5}" xr6:coauthVersionLast="47" xr6:coauthVersionMax="47" xr10:uidLastSave="{75B03EAC-0F90-4564-A125-ADDEF79F3B81}"/>
  <bookViews>
    <workbookView xWindow="28680" yWindow="-105" windowWidth="29040" windowHeight="15720" tabRatio="725" firstSheet="1" activeTab="1" xr2:uid="{00000000-000D-0000-FFFF-FFFF00000000}"/>
  </bookViews>
  <sheets>
    <sheet name="&lt;見本&gt;入力シート" sheetId="19" r:id="rId1"/>
    <sheet name="入力シート" sheetId="13" r:id="rId2"/>
    <sheet name="交付申請書 " sheetId="25" r:id="rId3"/>
    <sheet name="別紙" sheetId="16" r:id="rId4"/>
    <sheet name="実績報告書" sheetId="26" r:id="rId5"/>
    <sheet name="別紙 (2)" sheetId="22" r:id="rId6"/>
    <sheet name="請求書" sheetId="11" r:id="rId7"/>
    <sheet name="検収調書A" sheetId="14" r:id="rId8"/>
    <sheet name="検収調書B" sheetId="17" r:id="rId9"/>
    <sheet name="検収調書C" sheetId="18" r:id="rId10"/>
  </sheets>
  <definedNames>
    <definedName name="_xlnm.Print_Area" localSheetId="0">'&lt;見本&gt;入力シート'!$A$1:$BF$237</definedName>
    <definedName name="_xlnm.Print_Area" localSheetId="7">検収調書A!$B$1:$AI$68</definedName>
    <definedName name="_xlnm.Print_Area" localSheetId="8">検収調書B!$B$1:$AI$68</definedName>
    <definedName name="_xlnm.Print_Area" localSheetId="9">検収調書C!$B$1:$AI$76</definedName>
    <definedName name="_xlnm.Print_Area" localSheetId="2">'交付申請書 '!$A$1:$AI$40</definedName>
    <definedName name="_xlnm.Print_Area" localSheetId="4">実績報告書!$A$1:$AI$35</definedName>
    <definedName name="_xlnm.Print_Area" localSheetId="6">請求書!$A$1:$AI$41</definedName>
    <definedName name="_xlnm.Print_Area" localSheetId="1">入力シート!$A$1:$BF$237</definedName>
    <definedName name="_xlnm.Print_Area" localSheetId="3">別紙!$B$1:$BB$156</definedName>
    <definedName name="_xlnm.Print_Area" localSheetId="5">'別紙 (2)'!$B$1:$BB$156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8" i="13" l="1"/>
  <c r="K30" i="18"/>
  <c r="E30" i="18"/>
  <c r="AL147" i="16"/>
  <c r="S148" i="19"/>
  <c r="AO171" i="19"/>
  <c r="AK171" i="19"/>
  <c r="O96" i="19"/>
  <c r="K12" i="18" l="1"/>
  <c r="K13" i="18"/>
  <c r="K14" i="18"/>
  <c r="K15" i="18"/>
  <c r="K16" i="18"/>
  <c r="K17" i="18"/>
  <c r="K18" i="18"/>
  <c r="K19" i="18"/>
  <c r="K20" i="18"/>
  <c r="K21" i="18"/>
  <c r="K22" i="18"/>
  <c r="K23" i="18"/>
  <c r="K24" i="18"/>
  <c r="K25" i="18"/>
  <c r="K26" i="18"/>
  <c r="K27" i="18"/>
  <c r="K28" i="18"/>
  <c r="K29" i="18"/>
  <c r="E12" i="18"/>
  <c r="D12" i="18" s="1"/>
  <c r="C40" i="18" s="1"/>
  <c r="F40" i="18" s="1"/>
  <c r="E13" i="18"/>
  <c r="D13" i="18" s="1"/>
  <c r="C41" i="18" s="1"/>
  <c r="F41" i="18" s="1"/>
  <c r="E14" i="18"/>
  <c r="E15" i="18"/>
  <c r="D15" i="18" s="1"/>
  <c r="C43" i="18" s="1"/>
  <c r="F43" i="18" s="1"/>
  <c r="E16" i="18"/>
  <c r="E17" i="18"/>
  <c r="D17" i="18" s="1"/>
  <c r="C45" i="18" s="1"/>
  <c r="F45" i="18" s="1"/>
  <c r="E18" i="18"/>
  <c r="D18" i="18" s="1"/>
  <c r="C46" i="18" s="1"/>
  <c r="F46" i="18" s="1"/>
  <c r="E19" i="18"/>
  <c r="E20" i="18"/>
  <c r="E21" i="18"/>
  <c r="D21" i="18" s="1"/>
  <c r="C49" i="18" s="1"/>
  <c r="F49" i="18" s="1"/>
  <c r="E22" i="18"/>
  <c r="E23" i="18"/>
  <c r="D23" i="18" s="1"/>
  <c r="C51" i="18" s="1"/>
  <c r="F51" i="18" s="1"/>
  <c r="E24" i="18"/>
  <c r="D24" i="18" s="1"/>
  <c r="C52" i="18" s="1"/>
  <c r="F52" i="18" s="1"/>
  <c r="E25" i="18"/>
  <c r="E26" i="18"/>
  <c r="E27" i="18"/>
  <c r="D27" i="18" s="1"/>
  <c r="C55" i="18" s="1"/>
  <c r="F55" i="18" s="1"/>
  <c r="E28" i="18"/>
  <c r="E29" i="18"/>
  <c r="D29" i="18" s="1"/>
  <c r="C57" i="18" s="1"/>
  <c r="F57" i="18" s="1"/>
  <c r="D30" i="18"/>
  <c r="C58" i="18" s="1"/>
  <c r="F58" i="18" s="1"/>
  <c r="D28" i="18"/>
  <c r="C56" i="18" s="1"/>
  <c r="F56" i="18" s="1"/>
  <c r="D26" i="18"/>
  <c r="C54" i="18" s="1"/>
  <c r="F54" i="18" s="1"/>
  <c r="D25" i="18"/>
  <c r="C53" i="18" s="1"/>
  <c r="F53" i="18" s="1"/>
  <c r="D22" i="18"/>
  <c r="C50" i="18" s="1"/>
  <c r="F50" i="18" s="1"/>
  <c r="D20" i="18"/>
  <c r="C48" i="18" s="1"/>
  <c r="F48" i="18" s="1"/>
  <c r="D19" i="18"/>
  <c r="C47" i="18" s="1"/>
  <c r="F47" i="18" s="1"/>
  <c r="D16" i="18"/>
  <c r="C44" i="18" s="1"/>
  <c r="F44" i="18" s="1"/>
  <c r="D14" i="18"/>
  <c r="C42" i="18" s="1"/>
  <c r="F42" i="18" s="1"/>
  <c r="M36" i="22"/>
  <c r="M37" i="22"/>
  <c r="M38" i="22"/>
  <c r="M39" i="22"/>
  <c r="M40" i="22"/>
  <c r="M41" i="22"/>
  <c r="M42" i="22"/>
  <c r="M43" i="22"/>
  <c r="M44" i="22"/>
  <c r="M45" i="22"/>
  <c r="M46" i="22"/>
  <c r="M47" i="22"/>
  <c r="M48" i="22"/>
  <c r="M49" i="22"/>
  <c r="M50" i="22"/>
  <c r="M51" i="22"/>
  <c r="M52" i="22"/>
  <c r="M53" i="22"/>
  <c r="M54" i="22"/>
  <c r="D36" i="22"/>
  <c r="D37" i="22"/>
  <c r="D38" i="22"/>
  <c r="D39" i="22"/>
  <c r="D40" i="22"/>
  <c r="D41" i="22"/>
  <c r="D42" i="22"/>
  <c r="D43" i="22"/>
  <c r="D44" i="22"/>
  <c r="D45" i="22"/>
  <c r="D46" i="22"/>
  <c r="D47" i="22"/>
  <c r="D48" i="22"/>
  <c r="D49" i="22"/>
  <c r="D50" i="22"/>
  <c r="D51" i="22"/>
  <c r="D52" i="22"/>
  <c r="D53" i="22"/>
  <c r="D54" i="22"/>
  <c r="V55" i="16"/>
  <c r="M36" i="16"/>
  <c r="M37" i="16"/>
  <c r="M38" i="16"/>
  <c r="M39" i="16"/>
  <c r="M40" i="16"/>
  <c r="M41" i="16"/>
  <c r="M42" i="16"/>
  <c r="M43" i="16"/>
  <c r="M44" i="16"/>
  <c r="M45" i="16"/>
  <c r="M46" i="16"/>
  <c r="M47" i="16"/>
  <c r="M48" i="16"/>
  <c r="M49" i="16"/>
  <c r="M50" i="16"/>
  <c r="M51" i="16"/>
  <c r="M52" i="16"/>
  <c r="M53" i="16"/>
  <c r="M54" i="16"/>
  <c r="D36" i="16"/>
  <c r="D37" i="16"/>
  <c r="D38" i="16"/>
  <c r="D39" i="16"/>
  <c r="D40" i="16"/>
  <c r="D41" i="16"/>
  <c r="D42" i="16"/>
  <c r="D43" i="16"/>
  <c r="D44" i="16"/>
  <c r="D45" i="16"/>
  <c r="D46" i="16"/>
  <c r="D47" i="16"/>
  <c r="D48" i="16"/>
  <c r="D49" i="16"/>
  <c r="D50" i="16"/>
  <c r="D51" i="16"/>
  <c r="D52" i="16"/>
  <c r="D53" i="16"/>
  <c r="D54" i="16"/>
  <c r="Z116" i="19"/>
  <c r="AE116" i="19"/>
  <c r="Z117" i="19"/>
  <c r="AE117" i="19"/>
  <c r="Z118" i="19"/>
  <c r="AE118" i="19"/>
  <c r="Z119" i="19"/>
  <c r="AE119" i="19"/>
  <c r="Z120" i="19"/>
  <c r="AE120" i="19"/>
  <c r="Z121" i="19"/>
  <c r="AE121" i="19"/>
  <c r="Z122" i="19"/>
  <c r="AE122" i="19"/>
  <c r="Z123" i="19"/>
  <c r="AE123" i="19"/>
  <c r="Z124" i="19"/>
  <c r="AE124" i="19"/>
  <c r="Z125" i="19"/>
  <c r="AE125" i="19"/>
  <c r="Z126" i="19"/>
  <c r="AE126" i="19"/>
  <c r="Z127" i="19"/>
  <c r="AE127" i="19"/>
  <c r="Z128" i="19"/>
  <c r="AE128" i="19"/>
  <c r="Z129" i="19"/>
  <c r="AE129" i="19"/>
  <c r="Z130" i="19"/>
  <c r="AE130" i="19"/>
  <c r="Z131" i="19"/>
  <c r="AE131" i="19"/>
  <c r="AE115" i="19"/>
  <c r="Z115" i="19"/>
  <c r="AE114" i="19"/>
  <c r="Z114" i="19"/>
  <c r="F234" i="13"/>
  <c r="Z118" i="13"/>
  <c r="Z117" i="13"/>
  <c r="Z116" i="13"/>
  <c r="Z115" i="13"/>
  <c r="Z114" i="13"/>
  <c r="Z123" i="13"/>
  <c r="Z122" i="13"/>
  <c r="Z121" i="13"/>
  <c r="Z120" i="13"/>
  <c r="Z119" i="13"/>
  <c r="AX59" i="16"/>
  <c r="AX60" i="16"/>
  <c r="AX61" i="16"/>
  <c r="AX62" i="16"/>
  <c r="AX63" i="16"/>
  <c r="AX64" i="16"/>
  <c r="AX65" i="16"/>
  <c r="AX66" i="16"/>
  <c r="AX67" i="16"/>
  <c r="AX68" i="16"/>
  <c r="AX69" i="16"/>
  <c r="AX70" i="16"/>
  <c r="AX71" i="16"/>
  <c r="AX72" i="16"/>
  <c r="AX73" i="16"/>
  <c r="AX74" i="16"/>
  <c r="AX75" i="16"/>
  <c r="AX76" i="16"/>
  <c r="AS60" i="16"/>
  <c r="AS61" i="16"/>
  <c r="AS62" i="16"/>
  <c r="AS63" i="16"/>
  <c r="AS64" i="16"/>
  <c r="AS65" i="16"/>
  <c r="AS66" i="16"/>
  <c r="AS67" i="16"/>
  <c r="AS68" i="16"/>
  <c r="AS69" i="16"/>
  <c r="AS70" i="16"/>
  <c r="AS71" i="16"/>
  <c r="AS72" i="16"/>
  <c r="AS73" i="16"/>
  <c r="AS74" i="16"/>
  <c r="AS75" i="16"/>
  <c r="AS76" i="16"/>
  <c r="AK59" i="16"/>
  <c r="AK60" i="16"/>
  <c r="AK61" i="16"/>
  <c r="AK62" i="16"/>
  <c r="AK63" i="16"/>
  <c r="AK64" i="16"/>
  <c r="AK65" i="16"/>
  <c r="AK66" i="16"/>
  <c r="AK67" i="16"/>
  <c r="AK68" i="16"/>
  <c r="AK69" i="16"/>
  <c r="AK70" i="16"/>
  <c r="AK71" i="16"/>
  <c r="AK72" i="16"/>
  <c r="AK73" i="16"/>
  <c r="AK74" i="16"/>
  <c r="AK75" i="16"/>
  <c r="AK76" i="16"/>
  <c r="M63" i="16"/>
  <c r="M69" i="16"/>
  <c r="Q69" i="16" s="1"/>
  <c r="D60" i="16"/>
  <c r="D61" i="16"/>
  <c r="D62" i="16"/>
  <c r="D63" i="16"/>
  <c r="D64" i="16"/>
  <c r="D65" i="16"/>
  <c r="D66" i="16"/>
  <c r="D67" i="16"/>
  <c r="D68" i="16"/>
  <c r="D69" i="16"/>
  <c r="D70" i="16"/>
  <c r="D71" i="16"/>
  <c r="D72" i="16"/>
  <c r="D73" i="16"/>
  <c r="D74" i="16"/>
  <c r="D75" i="16"/>
  <c r="D76" i="16"/>
  <c r="AX59" i="22"/>
  <c r="AX60" i="22"/>
  <c r="AX61" i="22"/>
  <c r="AX62" i="22"/>
  <c r="AX63" i="22"/>
  <c r="AX64" i="22"/>
  <c r="AX65" i="22"/>
  <c r="AX66" i="22"/>
  <c r="AX67" i="22"/>
  <c r="AX68" i="22"/>
  <c r="AX69" i="22"/>
  <c r="AX70" i="22"/>
  <c r="AX71" i="22"/>
  <c r="AX72" i="22"/>
  <c r="AX73" i="22"/>
  <c r="AX74" i="22"/>
  <c r="AX75" i="22"/>
  <c r="AX76" i="22"/>
  <c r="AS59" i="22"/>
  <c r="AS60" i="22"/>
  <c r="AS61" i="22"/>
  <c r="AS62" i="22"/>
  <c r="AS63" i="22"/>
  <c r="AS64" i="22"/>
  <c r="AS65" i="22"/>
  <c r="AS66" i="22"/>
  <c r="AS67" i="22"/>
  <c r="AS68" i="22"/>
  <c r="AS69" i="22"/>
  <c r="AS70" i="22"/>
  <c r="AS71" i="22"/>
  <c r="AS72" i="22"/>
  <c r="AS73" i="22"/>
  <c r="AS74" i="22"/>
  <c r="AS75" i="22"/>
  <c r="AS76" i="22"/>
  <c r="AK59" i="22"/>
  <c r="AK60" i="22"/>
  <c r="AK61" i="22"/>
  <c r="AK62" i="22"/>
  <c r="AK63" i="22"/>
  <c r="AK64" i="22"/>
  <c r="AK65" i="22"/>
  <c r="AK66" i="22"/>
  <c r="AK67" i="22"/>
  <c r="AK68" i="22"/>
  <c r="AK69" i="22"/>
  <c r="AK70" i="22"/>
  <c r="AK71" i="22"/>
  <c r="AK72" i="22"/>
  <c r="AK73" i="22"/>
  <c r="AK74" i="22"/>
  <c r="AK75" i="22"/>
  <c r="AK76" i="22"/>
  <c r="M66" i="22"/>
  <c r="M72" i="22"/>
  <c r="D59" i="22"/>
  <c r="D60" i="22"/>
  <c r="D61" i="22"/>
  <c r="D62" i="22"/>
  <c r="D63" i="22"/>
  <c r="D64" i="22"/>
  <c r="D65" i="22"/>
  <c r="D66" i="22"/>
  <c r="D67" i="22"/>
  <c r="D68" i="22"/>
  <c r="D69" i="22"/>
  <c r="D70" i="22"/>
  <c r="D71" i="22"/>
  <c r="D72" i="22"/>
  <c r="D73" i="22"/>
  <c r="D74" i="22"/>
  <c r="D75" i="22"/>
  <c r="D76" i="22"/>
  <c r="AK154" i="13"/>
  <c r="M59" i="16" s="1"/>
  <c r="AO154" i="13"/>
  <c r="AK155" i="13"/>
  <c r="M60" i="16" s="1"/>
  <c r="AO155" i="13"/>
  <c r="AK156" i="13"/>
  <c r="M61" i="22" s="1"/>
  <c r="AO156" i="13"/>
  <c r="AK157" i="13"/>
  <c r="M62" i="16" s="1"/>
  <c r="AO157" i="13"/>
  <c r="AK158" i="13"/>
  <c r="M63" i="22" s="1"/>
  <c r="AO158" i="13"/>
  <c r="AK159" i="13"/>
  <c r="M64" i="16" s="1"/>
  <c r="AO159" i="13"/>
  <c r="AK160" i="13"/>
  <c r="M65" i="22" s="1"/>
  <c r="AO160" i="13"/>
  <c r="AK161" i="13"/>
  <c r="M66" i="16" s="1"/>
  <c r="AO161" i="13"/>
  <c r="AK162" i="13"/>
  <c r="M67" i="22" s="1"/>
  <c r="AO162" i="13"/>
  <c r="AK163" i="13"/>
  <c r="M68" i="16" s="1"/>
  <c r="AO163" i="13"/>
  <c r="AK164" i="13"/>
  <c r="M69" i="22" s="1"/>
  <c r="AO164" i="13"/>
  <c r="AK165" i="13"/>
  <c r="M70" i="16" s="1"/>
  <c r="AO165" i="13"/>
  <c r="AK166" i="13"/>
  <c r="M71" i="22" s="1"/>
  <c r="AO166" i="13"/>
  <c r="AK167" i="13"/>
  <c r="M72" i="16" s="1"/>
  <c r="AO167" i="13"/>
  <c r="AK168" i="13"/>
  <c r="M73" i="22" s="1"/>
  <c r="AO168" i="13"/>
  <c r="AK169" i="13"/>
  <c r="M74" i="16" s="1"/>
  <c r="AO169" i="13"/>
  <c r="AK170" i="13"/>
  <c r="M75" i="22" s="1"/>
  <c r="AO170" i="13"/>
  <c r="AK157" i="19"/>
  <c r="AO157" i="19"/>
  <c r="AK158" i="19"/>
  <c r="AO158" i="19"/>
  <c r="AK159" i="19"/>
  <c r="AO159" i="19"/>
  <c r="AK160" i="19"/>
  <c r="AO160" i="19"/>
  <c r="AK161" i="19"/>
  <c r="AO161" i="19"/>
  <c r="AK162" i="19"/>
  <c r="AO162" i="19"/>
  <c r="AK163" i="19"/>
  <c r="AO163" i="19"/>
  <c r="AK164" i="19"/>
  <c r="AO164" i="19"/>
  <c r="AK165" i="19"/>
  <c r="AO165" i="19"/>
  <c r="AK166" i="19"/>
  <c r="AO166" i="19"/>
  <c r="AK167" i="19"/>
  <c r="AO167" i="19"/>
  <c r="AK168" i="19"/>
  <c r="AO168" i="19"/>
  <c r="AK169" i="19"/>
  <c r="AO169" i="19"/>
  <c r="AK170" i="19"/>
  <c r="AO170" i="19"/>
  <c r="D213" i="13"/>
  <c r="D214" i="13"/>
  <c r="B63" i="13"/>
  <c r="B69" i="13"/>
  <c r="AN18" i="18" l="1"/>
  <c r="Q42" i="22"/>
  <c r="Q42" i="16"/>
  <c r="AE119" i="13"/>
  <c r="AJ18" i="18" s="1"/>
  <c r="AN19" i="18"/>
  <c r="Q43" i="22"/>
  <c r="Q43" i="16"/>
  <c r="AE120" i="13"/>
  <c r="AJ19" i="18" s="1"/>
  <c r="AN20" i="18"/>
  <c r="Q44" i="22"/>
  <c r="Q44" i="16"/>
  <c r="AE121" i="13"/>
  <c r="AJ20" i="18" s="1"/>
  <c r="AN21" i="18"/>
  <c r="Q45" i="22"/>
  <c r="Q45" i="16"/>
  <c r="AE122" i="13"/>
  <c r="AJ21" i="18" s="1"/>
  <c r="AN22" i="18"/>
  <c r="Q46" i="22"/>
  <c r="Q46" i="16"/>
  <c r="AE123" i="13"/>
  <c r="AJ22" i="18" s="1"/>
  <c r="AN13" i="18"/>
  <c r="Q37" i="22"/>
  <c r="Q37" i="16"/>
  <c r="AE114" i="13"/>
  <c r="AJ13" i="18" s="1"/>
  <c r="AN14" i="18"/>
  <c r="Q38" i="22"/>
  <c r="Q38" i="16"/>
  <c r="AE115" i="13"/>
  <c r="AJ14" i="18" s="1"/>
  <c r="AN15" i="18"/>
  <c r="Q39" i="22"/>
  <c r="Q39" i="16"/>
  <c r="AE116" i="13"/>
  <c r="AJ15" i="18" s="1"/>
  <c r="AN16" i="18"/>
  <c r="Q40" i="22"/>
  <c r="Q40" i="16"/>
  <c r="AE117" i="13"/>
  <c r="AJ16" i="18" s="1"/>
  <c r="AN17" i="18"/>
  <c r="Q41" i="22"/>
  <c r="Q41" i="16"/>
  <c r="AE118" i="13"/>
  <c r="AJ17" i="18" s="1"/>
  <c r="AL54" i="16"/>
  <c r="V54" i="16"/>
  <c r="U54" i="16" s="1"/>
  <c r="AL53" i="16"/>
  <c r="V53" i="16"/>
  <c r="U53" i="16" s="1"/>
  <c r="AL52" i="16"/>
  <c r="V52" i="16"/>
  <c r="U52" i="16" s="1"/>
  <c r="AL51" i="16"/>
  <c r="V51" i="16"/>
  <c r="U51" i="16" s="1"/>
  <c r="AL50" i="16"/>
  <c r="V50" i="16"/>
  <c r="U50" i="16" s="1"/>
  <c r="AL49" i="16"/>
  <c r="V49" i="16"/>
  <c r="U49" i="16" s="1"/>
  <c r="AL48" i="16"/>
  <c r="V48" i="16"/>
  <c r="U48" i="16" s="1"/>
  <c r="AL47" i="16"/>
  <c r="V47" i="16"/>
  <c r="U47" i="16" s="1"/>
  <c r="AL46" i="16"/>
  <c r="V46" i="16"/>
  <c r="U46" i="16" s="1"/>
  <c r="AL45" i="16"/>
  <c r="V45" i="16"/>
  <c r="U45" i="16" s="1"/>
  <c r="AL44" i="16"/>
  <c r="V44" i="16"/>
  <c r="U44" i="16" s="1"/>
  <c r="AL43" i="16"/>
  <c r="V43" i="16"/>
  <c r="U43" i="16" s="1"/>
  <c r="AL42" i="16"/>
  <c r="V42" i="16"/>
  <c r="U42" i="16" s="1"/>
  <c r="AL41" i="16"/>
  <c r="V41" i="16"/>
  <c r="U41" i="16" s="1"/>
  <c r="AL40" i="16"/>
  <c r="V40" i="16"/>
  <c r="U40" i="16" s="1"/>
  <c r="AL39" i="16"/>
  <c r="V39" i="16"/>
  <c r="U39" i="16" s="1"/>
  <c r="AL38" i="16"/>
  <c r="V38" i="16"/>
  <c r="U38" i="16" s="1"/>
  <c r="AL37" i="16"/>
  <c r="V37" i="16"/>
  <c r="U37" i="16" s="1"/>
  <c r="AL36" i="16"/>
  <c r="V36" i="16"/>
  <c r="U36" i="16" s="1"/>
  <c r="AL54" i="22"/>
  <c r="V54" i="22"/>
  <c r="U54" i="22" s="1"/>
  <c r="AL53" i="22"/>
  <c r="V53" i="22"/>
  <c r="U53" i="22" s="1"/>
  <c r="AL52" i="22"/>
  <c r="V52" i="22"/>
  <c r="U52" i="22" s="1"/>
  <c r="AL51" i="22"/>
  <c r="V51" i="22"/>
  <c r="U51" i="22" s="1"/>
  <c r="AL50" i="22"/>
  <c r="V50" i="22"/>
  <c r="U50" i="22" s="1"/>
  <c r="AL49" i="22"/>
  <c r="V49" i="22"/>
  <c r="U49" i="22" s="1"/>
  <c r="AL48" i="22"/>
  <c r="V48" i="22"/>
  <c r="U48" i="22" s="1"/>
  <c r="AL47" i="22"/>
  <c r="V47" i="22"/>
  <c r="U47" i="22" s="1"/>
  <c r="AL46" i="22"/>
  <c r="V46" i="22"/>
  <c r="U46" i="22" s="1"/>
  <c r="AL45" i="22"/>
  <c r="V45" i="22"/>
  <c r="U45" i="22" s="1"/>
  <c r="AL44" i="22"/>
  <c r="V44" i="22"/>
  <c r="U44" i="22" s="1"/>
  <c r="AL43" i="22"/>
  <c r="V43" i="22"/>
  <c r="U43" i="22" s="1"/>
  <c r="AL42" i="22"/>
  <c r="V42" i="22"/>
  <c r="U42" i="22" s="1"/>
  <c r="AL41" i="22"/>
  <c r="V41" i="22"/>
  <c r="U41" i="22" s="1"/>
  <c r="AL40" i="22"/>
  <c r="V40" i="22"/>
  <c r="U40" i="22" s="1"/>
  <c r="AL39" i="22"/>
  <c r="V39" i="22"/>
  <c r="U39" i="22" s="1"/>
  <c r="AL38" i="22"/>
  <c r="V38" i="22"/>
  <c r="U38" i="22" s="1"/>
  <c r="AL37" i="22"/>
  <c r="V37" i="22"/>
  <c r="U37" i="22" s="1"/>
  <c r="AL36" i="22"/>
  <c r="V36" i="22"/>
  <c r="U36" i="22" s="1"/>
  <c r="M71" i="16"/>
  <c r="X71" i="16" s="1"/>
  <c r="AB71" i="16" s="1"/>
  <c r="M70" i="22"/>
  <c r="M65" i="16"/>
  <c r="Q65" i="16" s="1"/>
  <c r="M64" i="22"/>
  <c r="X64" i="22" s="1"/>
  <c r="AB64" i="22" s="1"/>
  <c r="M60" i="22"/>
  <c r="X60" i="22" s="1"/>
  <c r="AB60" i="22" s="1"/>
  <c r="M75" i="16"/>
  <c r="X75" i="16" s="1"/>
  <c r="AB75" i="16" s="1"/>
  <c r="X71" i="22"/>
  <c r="AB71" i="22" s="1"/>
  <c r="Q71" i="22"/>
  <c r="X65" i="22"/>
  <c r="AB65" i="22" s="1"/>
  <c r="Q65" i="22"/>
  <c r="X73" i="22"/>
  <c r="AB73" i="22" s="1"/>
  <c r="Q73" i="22"/>
  <c r="X67" i="22"/>
  <c r="AB67" i="22" s="1"/>
  <c r="Q67" i="22"/>
  <c r="X64" i="16"/>
  <c r="AB64" i="16" s="1"/>
  <c r="Q64" i="16"/>
  <c r="X61" i="22"/>
  <c r="AB61" i="22" s="1"/>
  <c r="Q61" i="22"/>
  <c r="X74" i="16"/>
  <c r="AB74" i="16" s="1"/>
  <c r="Q74" i="16"/>
  <c r="X68" i="16"/>
  <c r="AB68" i="16" s="1"/>
  <c r="Q68" i="16"/>
  <c r="X62" i="16"/>
  <c r="AB62" i="16" s="1"/>
  <c r="Q62" i="16"/>
  <c r="X70" i="16"/>
  <c r="AB70" i="16" s="1"/>
  <c r="Q70" i="16"/>
  <c r="X75" i="22"/>
  <c r="AB75" i="22" s="1"/>
  <c r="Q75" i="22"/>
  <c r="X72" i="16"/>
  <c r="AB72" i="16" s="1"/>
  <c r="Q72" i="16"/>
  <c r="X69" i="22"/>
  <c r="AB69" i="22" s="1"/>
  <c r="Q69" i="22"/>
  <c r="X66" i="16"/>
  <c r="AB66" i="16" s="1"/>
  <c r="Q66" i="16"/>
  <c r="Q63" i="22"/>
  <c r="X63" i="22"/>
  <c r="AB63" i="22" s="1"/>
  <c r="X60" i="16"/>
  <c r="AB60" i="16" s="1"/>
  <c r="Q60" i="16"/>
  <c r="Q63" i="16"/>
  <c r="X69" i="16"/>
  <c r="AB69" i="16" s="1"/>
  <c r="X63" i="16"/>
  <c r="AB63" i="16" s="1"/>
  <c r="M74" i="22"/>
  <c r="M68" i="22"/>
  <c r="M62" i="22"/>
  <c r="M73" i="16"/>
  <c r="M67" i="16"/>
  <c r="M61" i="16"/>
  <c r="Q72" i="22"/>
  <c r="Q66" i="22"/>
  <c r="Q60" i="22"/>
  <c r="X72" i="22"/>
  <c r="AB72" i="22" s="1"/>
  <c r="X66" i="22"/>
  <c r="AB66" i="22" s="1"/>
  <c r="Q59" i="16"/>
  <c r="X59" i="16"/>
  <c r="AB59" i="16" s="1"/>
  <c r="Q70" i="22"/>
  <c r="X70" i="22"/>
  <c r="AB70" i="22" s="1"/>
  <c r="BI16" i="13"/>
  <c r="BH17" i="13" s="1"/>
  <c r="BG17" i="13"/>
  <c r="Q64" i="22" l="1"/>
  <c r="X65" i="16"/>
  <c r="AB65" i="16" s="1"/>
  <c r="Q71" i="16"/>
  <c r="Q75" i="16"/>
  <c r="X67" i="16"/>
  <c r="AB67" i="16" s="1"/>
  <c r="Q67" i="16"/>
  <c r="X62" i="22"/>
  <c r="AB62" i="22" s="1"/>
  <c r="Q62" i="22"/>
  <c r="X68" i="22"/>
  <c r="AB68" i="22" s="1"/>
  <c r="Q68" i="22"/>
  <c r="X74" i="22"/>
  <c r="AB74" i="22" s="1"/>
  <c r="Q74" i="22"/>
  <c r="X61" i="16"/>
  <c r="AB61" i="16" s="1"/>
  <c r="Q61" i="16"/>
  <c r="X73" i="16"/>
  <c r="AB73" i="16" s="1"/>
  <c r="Q73" i="16"/>
  <c r="BI17" i="13"/>
  <c r="T12" i="13" s="1"/>
  <c r="BI16" i="19"/>
  <c r="BH17" i="19" s="1"/>
  <c r="BG17" i="19"/>
  <c r="BI17" i="19" l="1"/>
  <c r="T12" i="19" s="1"/>
  <c r="D79" i="22" l="1"/>
  <c r="D80" i="22"/>
  <c r="D81" i="22"/>
  <c r="D82" i="22"/>
  <c r="D83" i="22"/>
  <c r="D84" i="22"/>
  <c r="D85" i="22"/>
  <c r="D86" i="22"/>
  <c r="D87" i="22"/>
  <c r="AP79" i="22"/>
  <c r="AP80" i="22"/>
  <c r="AP81" i="22"/>
  <c r="AP82" i="22"/>
  <c r="AP83" i="22"/>
  <c r="AP84" i="22"/>
  <c r="AP85" i="22"/>
  <c r="AP86" i="22"/>
  <c r="AP87" i="22"/>
  <c r="AK79" i="22"/>
  <c r="AK80" i="22"/>
  <c r="AK81" i="22"/>
  <c r="AK82" i="22"/>
  <c r="AK83" i="22"/>
  <c r="AK84" i="22"/>
  <c r="AK85" i="22"/>
  <c r="AK86" i="22"/>
  <c r="AK87" i="22"/>
  <c r="AX58" i="22"/>
  <c r="AS58" i="22"/>
  <c r="AK58" i="22"/>
  <c r="D58" i="22"/>
  <c r="AP79" i="16"/>
  <c r="AP80" i="16"/>
  <c r="AP81" i="16"/>
  <c r="AP82" i="16"/>
  <c r="AP83" i="16"/>
  <c r="AP84" i="16"/>
  <c r="AP85" i="16"/>
  <c r="AP86" i="16"/>
  <c r="AP87" i="16"/>
  <c r="AK79" i="16"/>
  <c r="AK80" i="16"/>
  <c r="AK81" i="16"/>
  <c r="AK82" i="16"/>
  <c r="AK83" i="16"/>
  <c r="AK84" i="16"/>
  <c r="AK85" i="16"/>
  <c r="AK86" i="16"/>
  <c r="AK87" i="16"/>
  <c r="D79" i="16"/>
  <c r="D80" i="16"/>
  <c r="D81" i="16"/>
  <c r="D82" i="16"/>
  <c r="D83" i="16"/>
  <c r="D84" i="16"/>
  <c r="D85" i="16"/>
  <c r="D86" i="16"/>
  <c r="D87" i="16"/>
  <c r="D58" i="16"/>
  <c r="D59" i="16"/>
  <c r="AX58" i="16"/>
  <c r="AS58" i="16"/>
  <c r="AS59" i="16"/>
  <c r="AK58" i="16"/>
  <c r="AK179" i="13"/>
  <c r="AO179" i="13" s="1"/>
  <c r="AK178" i="13"/>
  <c r="AO178" i="13" s="1"/>
  <c r="AK177" i="13"/>
  <c r="AO177" i="13" s="1"/>
  <c r="AK182" i="13"/>
  <c r="AO182" i="13" s="1"/>
  <c r="AK181" i="13"/>
  <c r="AO181" i="13" s="1"/>
  <c r="AK180" i="13"/>
  <c r="AO180" i="13" s="1"/>
  <c r="AK171" i="13"/>
  <c r="AK183" i="13"/>
  <c r="AO183" i="13"/>
  <c r="AK184" i="13"/>
  <c r="AO184" i="13" s="1"/>
  <c r="AK185" i="13"/>
  <c r="AO185" i="13" s="1"/>
  <c r="AK153" i="13"/>
  <c r="AO153" i="13" s="1"/>
  <c r="AO180" i="19"/>
  <c r="AK180" i="19"/>
  <c r="AK179" i="19"/>
  <c r="AO179" i="19" s="1"/>
  <c r="AO182" i="19"/>
  <c r="AK182" i="19"/>
  <c r="AK181" i="19"/>
  <c r="AO181" i="19" s="1"/>
  <c r="AO178" i="19"/>
  <c r="AK178" i="19"/>
  <c r="AK177" i="19"/>
  <c r="AO177" i="19" s="1"/>
  <c r="AK155" i="19"/>
  <c r="AO155" i="19"/>
  <c r="AK156" i="19"/>
  <c r="AO156" i="19"/>
  <c r="AO171" i="13" l="1"/>
  <c r="M76" i="22"/>
  <c r="M76" i="16"/>
  <c r="M58" i="22"/>
  <c r="Q58" i="22" s="1"/>
  <c r="M58" i="16"/>
  <c r="M87" i="22"/>
  <c r="X87" i="22" s="1"/>
  <c r="M87" i="16"/>
  <c r="M86" i="22"/>
  <c r="X86" i="22" s="1"/>
  <c r="M86" i="16"/>
  <c r="M85" i="22"/>
  <c r="X85" i="22" s="1"/>
  <c r="M85" i="16"/>
  <c r="M59" i="22"/>
  <c r="M82" i="22"/>
  <c r="X82" i="22" s="1"/>
  <c r="M82" i="16"/>
  <c r="M83" i="22"/>
  <c r="X83" i="22" s="1"/>
  <c r="M83" i="16"/>
  <c r="M84" i="22"/>
  <c r="X84" i="22" s="1"/>
  <c r="M84" i="16"/>
  <c r="M79" i="22"/>
  <c r="X79" i="22" s="1"/>
  <c r="M79" i="16"/>
  <c r="M80" i="22"/>
  <c r="X80" i="22" s="1"/>
  <c r="M80" i="16"/>
  <c r="M81" i="22"/>
  <c r="X81" i="22" s="1"/>
  <c r="M81" i="16"/>
  <c r="X59" i="22" l="1"/>
  <c r="AB59" i="22" s="1"/>
  <c r="Q59" i="22"/>
  <c r="Q76" i="16"/>
  <c r="Q76" i="22"/>
  <c r="Q81" i="16"/>
  <c r="X81" i="16"/>
  <c r="Q79" i="16"/>
  <c r="X79" i="16"/>
  <c r="Q83" i="16"/>
  <c r="X83" i="16"/>
  <c r="Q85" i="16"/>
  <c r="X85" i="16"/>
  <c r="Q87" i="16"/>
  <c r="X87" i="16"/>
  <c r="Q80" i="16"/>
  <c r="X80" i="16"/>
  <c r="Q84" i="16"/>
  <c r="X84" i="16"/>
  <c r="Q82" i="16"/>
  <c r="X82" i="16"/>
  <c r="Q86" i="16"/>
  <c r="X86" i="16"/>
  <c r="Q58" i="16"/>
  <c r="Q81" i="22"/>
  <c r="Q80" i="22"/>
  <c r="Q79" i="22"/>
  <c r="Q84" i="22"/>
  <c r="Q83" i="22"/>
  <c r="Q82" i="22"/>
  <c r="Q85" i="22"/>
  <c r="Q86" i="22"/>
  <c r="Q87" i="22"/>
  <c r="M35" i="22"/>
  <c r="D35" i="22"/>
  <c r="M35" i="16"/>
  <c r="D35" i="16"/>
  <c r="U14" i="26"/>
  <c r="U12" i="26"/>
  <c r="U11" i="26"/>
  <c r="Z3" i="26"/>
  <c r="Z2" i="26"/>
  <c r="U14" i="25" l="1"/>
  <c r="U14" i="11" s="1"/>
  <c r="U12" i="25"/>
  <c r="U12" i="11" s="1"/>
  <c r="U11" i="25"/>
  <c r="U11" i="11" s="1"/>
  <c r="Z3" i="25"/>
  <c r="Z2" i="25"/>
  <c r="AC100" i="13" l="1"/>
  <c r="AC101" i="13"/>
  <c r="AC102" i="13"/>
  <c r="AC103" i="13"/>
  <c r="AC104" i="13"/>
  <c r="AC105" i="13"/>
  <c r="AC106" i="13"/>
  <c r="AC107" i="13"/>
  <c r="AC108" i="13"/>
  <c r="AC99" i="13"/>
  <c r="B84" i="19" l="1"/>
  <c r="B87" i="19"/>
  <c r="B90" i="19"/>
  <c r="B72" i="19"/>
  <c r="B75" i="19"/>
  <c r="B78" i="19"/>
  <c r="B81" i="19"/>
  <c r="B66" i="19"/>
  <c r="B69" i="19"/>
  <c r="B63" i="19"/>
  <c r="B84" i="13"/>
  <c r="B87" i="13"/>
  <c r="B90" i="13"/>
  <c r="B75" i="13"/>
  <c r="B78" i="13"/>
  <c r="B81" i="13"/>
  <c r="B66" i="13"/>
  <c r="B72" i="13"/>
  <c r="AC34" i="13"/>
  <c r="AN8" i="22" l="1"/>
  <c r="AN8" i="16"/>
  <c r="M8" i="22"/>
  <c r="M8" i="16"/>
  <c r="AC34" i="19"/>
  <c r="AL144" i="22" l="1"/>
  <c r="AL144" i="16"/>
  <c r="E11" i="18"/>
  <c r="E12" i="17"/>
  <c r="E13" i="17"/>
  <c r="E14" i="17"/>
  <c r="E15" i="17"/>
  <c r="E16" i="17"/>
  <c r="E17" i="17"/>
  <c r="E18" i="17"/>
  <c r="E19" i="17"/>
  <c r="E20" i="17"/>
  <c r="E11" i="17"/>
  <c r="E12" i="14"/>
  <c r="E13" i="14"/>
  <c r="E14" i="14"/>
  <c r="E15" i="14"/>
  <c r="E16" i="14"/>
  <c r="E17" i="14"/>
  <c r="E18" i="14"/>
  <c r="E19" i="14"/>
  <c r="E20" i="14"/>
  <c r="E11" i="14"/>
  <c r="M25" i="22"/>
  <c r="M26" i="22"/>
  <c r="M27" i="22"/>
  <c r="M28" i="22"/>
  <c r="M29" i="22"/>
  <c r="M30" i="22"/>
  <c r="M31" i="22"/>
  <c r="M32" i="22"/>
  <c r="M33" i="22"/>
  <c r="M24" i="22"/>
  <c r="M25" i="16"/>
  <c r="M26" i="16"/>
  <c r="M27" i="16"/>
  <c r="M28" i="16"/>
  <c r="M29" i="16"/>
  <c r="M30" i="16"/>
  <c r="M31" i="16"/>
  <c r="M32" i="16"/>
  <c r="M33" i="16"/>
  <c r="M24" i="16"/>
  <c r="AL146" i="16" s="1"/>
  <c r="AL146" i="22" l="1"/>
  <c r="V33" i="16"/>
  <c r="AU156" i="22" l="1"/>
  <c r="AP156" i="22"/>
  <c r="AK156" i="22"/>
  <c r="AC156" i="22"/>
  <c r="X156" i="22"/>
  <c r="S156" i="22"/>
  <c r="K156" i="22"/>
  <c r="AU155" i="22"/>
  <c r="AP155" i="22"/>
  <c r="AK155" i="22"/>
  <c r="AC155" i="22"/>
  <c r="X155" i="22"/>
  <c r="S155" i="22"/>
  <c r="K155" i="22"/>
  <c r="K153" i="22"/>
  <c r="K152" i="22"/>
  <c r="M134" i="22"/>
  <c r="M133" i="22"/>
  <c r="V128" i="22"/>
  <c r="P128" i="22"/>
  <c r="AM127" i="22"/>
  <c r="V125" i="22"/>
  <c r="P125" i="22"/>
  <c r="AM124" i="22"/>
  <c r="V122" i="22"/>
  <c r="P122" i="22"/>
  <c r="AM121" i="22"/>
  <c r="V119" i="22"/>
  <c r="P119" i="22"/>
  <c r="AM118" i="22"/>
  <c r="V116" i="22"/>
  <c r="P116" i="22"/>
  <c r="AM115" i="22"/>
  <c r="V113" i="22"/>
  <c r="P113" i="22"/>
  <c r="AM112" i="22"/>
  <c r="V110" i="22"/>
  <c r="P110" i="22"/>
  <c r="AM109" i="22"/>
  <c r="V107" i="22"/>
  <c r="P107" i="22"/>
  <c r="AM106" i="22"/>
  <c r="V104" i="22"/>
  <c r="P104" i="22"/>
  <c r="AM103" i="22"/>
  <c r="V101" i="22"/>
  <c r="P101" i="22"/>
  <c r="AM100" i="22"/>
  <c r="AY92" i="22"/>
  <c r="AY91" i="22"/>
  <c r="AJ91" i="22"/>
  <c r="AB91" i="22"/>
  <c r="D88" i="22"/>
  <c r="AP78" i="22"/>
  <c r="AK78" i="22"/>
  <c r="D78" i="22"/>
  <c r="AX57" i="22"/>
  <c r="AS57" i="22"/>
  <c r="AK57" i="22"/>
  <c r="D57" i="22"/>
  <c r="AL35" i="22"/>
  <c r="Q33" i="22"/>
  <c r="AU33" i="22"/>
  <c r="D33" i="22"/>
  <c r="Q32" i="22"/>
  <c r="V32" i="22"/>
  <c r="U32" i="22" s="1"/>
  <c r="D32" i="22"/>
  <c r="Q31" i="22"/>
  <c r="AL31" i="22"/>
  <c r="D31" i="22"/>
  <c r="Q30" i="22"/>
  <c r="AU30" i="22"/>
  <c r="D30" i="22"/>
  <c r="Q29" i="22"/>
  <c r="AU29" i="22"/>
  <c r="D29" i="22"/>
  <c r="Q28" i="22"/>
  <c r="AU28" i="22"/>
  <c r="D28" i="22"/>
  <c r="Q27" i="22"/>
  <c r="AL27" i="22"/>
  <c r="D27" i="22"/>
  <c r="Q26" i="22"/>
  <c r="AU26" i="22"/>
  <c r="D26" i="22"/>
  <c r="Q25" i="22"/>
  <c r="AU25" i="22"/>
  <c r="D25" i="22"/>
  <c r="Q24" i="22"/>
  <c r="AL24" i="22"/>
  <c r="D24" i="22"/>
  <c r="AS21" i="22"/>
  <c r="AN21" i="22"/>
  <c r="D21" i="22"/>
  <c r="AS20" i="22"/>
  <c r="AN20" i="22"/>
  <c r="D20" i="22"/>
  <c r="AS19" i="22"/>
  <c r="AN19" i="22"/>
  <c r="D19" i="22"/>
  <c r="AS18" i="22"/>
  <c r="AN18" i="22"/>
  <c r="D18" i="22"/>
  <c r="AS17" i="22"/>
  <c r="AN17" i="22"/>
  <c r="D17" i="22"/>
  <c r="AS16" i="22"/>
  <c r="AN16" i="22"/>
  <c r="D16" i="22"/>
  <c r="AS15" i="22"/>
  <c r="AN15" i="22"/>
  <c r="D15" i="22"/>
  <c r="AS14" i="22"/>
  <c r="AN14" i="22"/>
  <c r="D14" i="22"/>
  <c r="AS13" i="22"/>
  <c r="AN13" i="22"/>
  <c r="D13" i="22"/>
  <c r="AS12" i="22"/>
  <c r="AN12" i="22"/>
  <c r="D12" i="22"/>
  <c r="V35" i="22" l="1"/>
  <c r="U35" i="22" s="1"/>
  <c r="AL25" i="22"/>
  <c r="V28" i="22"/>
  <c r="U28" i="22" s="1"/>
  <c r="AL28" i="22"/>
  <c r="V31" i="22"/>
  <c r="U31" i="22" s="1"/>
  <c r="AU32" i="22"/>
  <c r="AL33" i="22"/>
  <c r="AL32" i="22"/>
  <c r="V27" i="22"/>
  <c r="U27" i="22" s="1"/>
  <c r="AL29" i="22"/>
  <c r="AU31" i="22"/>
  <c r="AU27" i="22"/>
  <c r="V24" i="22"/>
  <c r="U24" i="22" s="1"/>
  <c r="V25" i="22"/>
  <c r="U25" i="22" s="1"/>
  <c r="AL26" i="22"/>
  <c r="V29" i="22"/>
  <c r="U29" i="22" s="1"/>
  <c r="AL30" i="22"/>
  <c r="V33" i="22"/>
  <c r="U33" i="22" s="1"/>
  <c r="V26" i="22"/>
  <c r="U26" i="22" s="1"/>
  <c r="V30" i="22"/>
  <c r="U30" i="22" s="1"/>
  <c r="AY92" i="16" l="1"/>
  <c r="AJ91" i="16"/>
  <c r="AB91" i="16"/>
  <c r="AK176" i="13"/>
  <c r="M78" i="22" s="1"/>
  <c r="AK176" i="19"/>
  <c r="Z113" i="13"/>
  <c r="Z124" i="13"/>
  <c r="Z125" i="13"/>
  <c r="Z126" i="13"/>
  <c r="Z127" i="13"/>
  <c r="Z128" i="13"/>
  <c r="Z129" i="13"/>
  <c r="Z130" i="13"/>
  <c r="Z131" i="13"/>
  <c r="Z112" i="13"/>
  <c r="Z112" i="19"/>
  <c r="AE112" i="19" s="1"/>
  <c r="AM100" i="13"/>
  <c r="AR100" i="13" s="1"/>
  <c r="AM101" i="13"/>
  <c r="AR101" i="13" s="1"/>
  <c r="AM102" i="13"/>
  <c r="AR102" i="13" s="1"/>
  <c r="AM103" i="13"/>
  <c r="AR103" i="13" s="1"/>
  <c r="AM104" i="13"/>
  <c r="AR104" i="13" s="1"/>
  <c r="AM105" i="13"/>
  <c r="AR105" i="13" s="1"/>
  <c r="AM106" i="13"/>
  <c r="AR106" i="13" s="1"/>
  <c r="AM107" i="13"/>
  <c r="AR107" i="13" s="1"/>
  <c r="AM108" i="13"/>
  <c r="AR108" i="13" s="1"/>
  <c r="AM99" i="13"/>
  <c r="AR99" i="13" s="1"/>
  <c r="AM99" i="19"/>
  <c r="AR99" i="19" s="1"/>
  <c r="AR102" i="19"/>
  <c r="AR103" i="19"/>
  <c r="AR104" i="19"/>
  <c r="AR105" i="19"/>
  <c r="AR106" i="19"/>
  <c r="AR107" i="19"/>
  <c r="AR108" i="19"/>
  <c r="AM100" i="19"/>
  <c r="AR100" i="19" s="1"/>
  <c r="AM101" i="19"/>
  <c r="AR101" i="19" s="1"/>
  <c r="AM102" i="19"/>
  <c r="AM103" i="19"/>
  <c r="AM104" i="19"/>
  <c r="AM105" i="19"/>
  <c r="AM106" i="19"/>
  <c r="AM107" i="19"/>
  <c r="AM108" i="19"/>
  <c r="AY49" i="13"/>
  <c r="Q13" i="22" s="1"/>
  <c r="AY50" i="13"/>
  <c r="Q14" i="22" s="1"/>
  <c r="AY51" i="13"/>
  <c r="Q15" i="22" s="1"/>
  <c r="AY52" i="13"/>
  <c r="Q16" i="22" s="1"/>
  <c r="AY53" i="13"/>
  <c r="Q17" i="22" s="1"/>
  <c r="AY54" i="13"/>
  <c r="Q18" i="22" s="1"/>
  <c r="AY55" i="13"/>
  <c r="Q19" i="22" s="1"/>
  <c r="AY56" i="13"/>
  <c r="Q20" i="22" s="1"/>
  <c r="AY57" i="13"/>
  <c r="Q21" i="22" s="1"/>
  <c r="AY48" i="13"/>
  <c r="Q12" i="22" s="1"/>
  <c r="AY48" i="19"/>
  <c r="AG49" i="13"/>
  <c r="AJ49" i="13" s="1"/>
  <c r="AG50" i="13"/>
  <c r="AM50" i="13" s="1"/>
  <c r="AG51" i="13"/>
  <c r="AM51" i="13" s="1"/>
  <c r="AG52" i="13"/>
  <c r="AM52" i="13" s="1"/>
  <c r="AG53" i="13"/>
  <c r="AJ53" i="13" s="1"/>
  <c r="AG54" i="13"/>
  <c r="AM54" i="13" s="1"/>
  <c r="AG55" i="13"/>
  <c r="AM55" i="13" s="1"/>
  <c r="AG56" i="13"/>
  <c r="AM56" i="13" s="1"/>
  <c r="AG57" i="13"/>
  <c r="AJ48" i="13"/>
  <c r="AG48" i="19"/>
  <c r="AM48" i="19" s="1"/>
  <c r="AD49" i="13"/>
  <c r="BB49" i="13" s="1"/>
  <c r="M13" i="22" s="1"/>
  <c r="AD50" i="13"/>
  <c r="BB50" i="13" s="1"/>
  <c r="M14" i="22" s="1"/>
  <c r="AD51" i="13"/>
  <c r="BB51" i="13" s="1"/>
  <c r="M15" i="22" s="1"/>
  <c r="AD52" i="13"/>
  <c r="BB52" i="13" s="1"/>
  <c r="M16" i="22" s="1"/>
  <c r="AD53" i="13"/>
  <c r="BB53" i="13" s="1"/>
  <c r="M17" i="22" s="1"/>
  <c r="AD54" i="13"/>
  <c r="BB54" i="13" s="1"/>
  <c r="M18" i="22" s="1"/>
  <c r="AD55" i="13"/>
  <c r="BB55" i="13" s="1"/>
  <c r="M19" i="22" s="1"/>
  <c r="AD56" i="13"/>
  <c r="BB56" i="13" s="1"/>
  <c r="M20" i="22" s="1"/>
  <c r="AD57" i="13"/>
  <c r="BB57" i="13" s="1"/>
  <c r="M21" i="22" s="1"/>
  <c r="AD48" i="13"/>
  <c r="BB48" i="13" s="1"/>
  <c r="AD48" i="19"/>
  <c r="Z113" i="19"/>
  <c r="AE113" i="19" s="1"/>
  <c r="BB54" i="19"/>
  <c r="BB55" i="19"/>
  <c r="BB56" i="19"/>
  <c r="BB57" i="19"/>
  <c r="AY49" i="19"/>
  <c r="AY50" i="19"/>
  <c r="AY51" i="19"/>
  <c r="AY52" i="19"/>
  <c r="AY54" i="19"/>
  <c r="AY55" i="19"/>
  <c r="AY56" i="19"/>
  <c r="AY57" i="19"/>
  <c r="AY53" i="19"/>
  <c r="AD49" i="19"/>
  <c r="BB49" i="19" s="1"/>
  <c r="AG49" i="19"/>
  <c r="AJ49" i="19" s="1"/>
  <c r="AD50" i="19"/>
  <c r="BB50" i="19" s="1"/>
  <c r="AG50" i="19"/>
  <c r="AJ50" i="19" s="1"/>
  <c r="AD51" i="19"/>
  <c r="BB51" i="19" s="1"/>
  <c r="AG51" i="19"/>
  <c r="AJ51" i="19" s="1"/>
  <c r="AD52" i="19"/>
  <c r="BB52" i="19" s="1"/>
  <c r="AG52" i="19"/>
  <c r="AJ52" i="19" s="1"/>
  <c r="AD54" i="19"/>
  <c r="AG54" i="19"/>
  <c r="AJ54" i="19"/>
  <c r="AM54" i="19"/>
  <c r="AP54" i="19"/>
  <c r="AD55" i="19"/>
  <c r="AG55" i="19"/>
  <c r="AJ55" i="19"/>
  <c r="AM55" i="19"/>
  <c r="AP55" i="19"/>
  <c r="AD56" i="19"/>
  <c r="AG56" i="19"/>
  <c r="AJ56" i="19"/>
  <c r="AM56" i="19"/>
  <c r="AP56" i="19"/>
  <c r="AD57" i="19"/>
  <c r="AG57" i="19"/>
  <c r="AJ57" i="19"/>
  <c r="AM57" i="19"/>
  <c r="AP57" i="19"/>
  <c r="AG53" i="19"/>
  <c r="AM53" i="19" s="1"/>
  <c r="AD53" i="19"/>
  <c r="AK183" i="19"/>
  <c r="AK185" i="19"/>
  <c r="AK184" i="19"/>
  <c r="AO185" i="19"/>
  <c r="AE131" i="13" l="1"/>
  <c r="AJ30" i="18" s="1"/>
  <c r="AN30" i="18"/>
  <c r="Q54" i="22"/>
  <c r="Q54" i="16"/>
  <c r="AN29" i="18"/>
  <c r="Q53" i="22"/>
  <c r="Q53" i="16"/>
  <c r="AN28" i="18"/>
  <c r="Q52" i="22"/>
  <c r="Q52" i="16"/>
  <c r="AN27" i="18"/>
  <c r="Q51" i="22"/>
  <c r="Q51" i="16"/>
  <c r="AE127" i="13"/>
  <c r="AJ26" i="18" s="1"/>
  <c r="AN26" i="18"/>
  <c r="Q50" i="22"/>
  <c r="Q50" i="16"/>
  <c r="AN25" i="18"/>
  <c r="Q49" i="22"/>
  <c r="Q49" i="16"/>
  <c r="AN24" i="18"/>
  <c r="Q48" i="22"/>
  <c r="Q48" i="16"/>
  <c r="AN23" i="18"/>
  <c r="Q47" i="22"/>
  <c r="Q47" i="16"/>
  <c r="AN12" i="18"/>
  <c r="Q36" i="22"/>
  <c r="Q36" i="16"/>
  <c r="AP49" i="19"/>
  <c r="Q78" i="22"/>
  <c r="BB53" i="19"/>
  <c r="AJ53" i="19"/>
  <c r="AP53" i="19" s="1"/>
  <c r="Q35" i="22"/>
  <c r="Q35" i="16"/>
  <c r="AJ57" i="13"/>
  <c r="AM57" i="13"/>
  <c r="AE130" i="13"/>
  <c r="AJ29" i="18" s="1"/>
  <c r="AE126" i="13"/>
  <c r="AJ25" i="18" s="1"/>
  <c r="AE129" i="13"/>
  <c r="AJ28" i="18" s="1"/>
  <c r="AE125" i="13"/>
  <c r="AJ24" i="18" s="1"/>
  <c r="AE128" i="13"/>
  <c r="AJ27" i="18" s="1"/>
  <c r="AE124" i="13"/>
  <c r="AJ23" i="18" s="1"/>
  <c r="AE113" i="13"/>
  <c r="AJ12" i="18" s="1"/>
  <c r="AE112" i="13"/>
  <c r="AM53" i="13"/>
  <c r="AJ56" i="13"/>
  <c r="AP56" i="13" s="1"/>
  <c r="AJ52" i="13"/>
  <c r="AP52" i="13" s="1"/>
  <c r="AM49" i="13"/>
  <c r="AJ55" i="13"/>
  <c r="AP55" i="13" s="1"/>
  <c r="AJ51" i="13"/>
  <c r="AP51" i="13" s="1"/>
  <c r="AP57" i="13"/>
  <c r="AP53" i="13"/>
  <c r="AP49" i="13"/>
  <c r="AJ54" i="13"/>
  <c r="AP54" i="13" s="1"/>
  <c r="AJ50" i="13"/>
  <c r="AP50" i="13" s="1"/>
  <c r="AP48" i="13"/>
  <c r="AM48" i="13"/>
  <c r="AJ48" i="19"/>
  <c r="AP48" i="19" s="1"/>
  <c r="AM49" i="19"/>
  <c r="AP50" i="19"/>
  <c r="AP51" i="19"/>
  <c r="BB48" i="19"/>
  <c r="AM52" i="19"/>
  <c r="AP52" i="19"/>
  <c r="AM51" i="19"/>
  <c r="AM50" i="19"/>
  <c r="D137" i="19"/>
  <c r="M12" i="22" l="1"/>
  <c r="AL145" i="22" s="1"/>
  <c r="F234" i="19"/>
  <c r="D222" i="19"/>
  <c r="D221" i="19"/>
  <c r="D220" i="19"/>
  <c r="D219" i="19"/>
  <c r="D218" i="19"/>
  <c r="D217" i="19"/>
  <c r="D216" i="19"/>
  <c r="D215" i="19"/>
  <c r="D214" i="19"/>
  <c r="D213" i="19"/>
  <c r="AO184" i="19"/>
  <c r="AO183" i="19"/>
  <c r="AO176" i="19"/>
  <c r="AO154" i="19"/>
  <c r="AK154" i="19"/>
  <c r="AK153" i="19"/>
  <c r="AO153" i="19" s="1"/>
  <c r="AK152" i="19"/>
  <c r="AO152" i="19" s="1"/>
  <c r="D144" i="19"/>
  <c r="D143" i="19"/>
  <c r="D142" i="19"/>
  <c r="D141" i="19"/>
  <c r="D140" i="19"/>
  <c r="D139" i="19"/>
  <c r="D138" i="19"/>
  <c r="D136" i="19"/>
  <c r="D135" i="19"/>
  <c r="BE57" i="19"/>
  <c r="AV57" i="19"/>
  <c r="BE56" i="19"/>
  <c r="AV56" i="19"/>
  <c r="BE55" i="19"/>
  <c r="AV55" i="19"/>
  <c r="BE54" i="19"/>
  <c r="AV54" i="19"/>
  <c r="BE53" i="19"/>
  <c r="AV53" i="19"/>
  <c r="BE52" i="19"/>
  <c r="AV52" i="19"/>
  <c r="BE51" i="19"/>
  <c r="AV51" i="19"/>
  <c r="BE50" i="19"/>
  <c r="AV50" i="19"/>
  <c r="BE49" i="19"/>
  <c r="AV49" i="19"/>
  <c r="BE48" i="19"/>
  <c r="AV48" i="19"/>
  <c r="AI15" i="19"/>
  <c r="AU15" i="19" s="1"/>
  <c r="BC15" i="19" s="1"/>
  <c r="N30" i="19" s="1"/>
  <c r="D138" i="13"/>
  <c r="C112" i="22"/>
  <c r="C109" i="22"/>
  <c r="C106" i="22"/>
  <c r="C103" i="22"/>
  <c r="C100" i="22"/>
  <c r="D139" i="13"/>
  <c r="D140" i="13"/>
  <c r="D141" i="13"/>
  <c r="D142" i="13"/>
  <c r="D143" i="13"/>
  <c r="D144" i="13"/>
  <c r="C121" i="22"/>
  <c r="C124" i="22"/>
  <c r="C127" i="22"/>
  <c r="C115" i="22"/>
  <c r="C118" i="22"/>
  <c r="D222" i="13"/>
  <c r="D218" i="13" l="1"/>
  <c r="D219" i="13"/>
  <c r="D220" i="13"/>
  <c r="D221" i="13"/>
  <c r="V128" i="16"/>
  <c r="P128" i="16"/>
  <c r="AM127" i="16"/>
  <c r="V125" i="16"/>
  <c r="P125" i="16"/>
  <c r="AM124" i="16"/>
  <c r="V122" i="16"/>
  <c r="P122" i="16"/>
  <c r="AM121" i="16"/>
  <c r="AM115" i="16"/>
  <c r="P116" i="16"/>
  <c r="V116" i="16"/>
  <c r="AM118" i="16"/>
  <c r="P119" i="16"/>
  <c r="V119" i="16"/>
  <c r="C115" i="16"/>
  <c r="C118" i="16"/>
  <c r="C121" i="16"/>
  <c r="C124" i="16"/>
  <c r="C127" i="16"/>
  <c r="Q25" i="16"/>
  <c r="Q26" i="16"/>
  <c r="Q27" i="16"/>
  <c r="Q28" i="16"/>
  <c r="Q29" i="16"/>
  <c r="Q30" i="16"/>
  <c r="Q31" i="16"/>
  <c r="Q32" i="16"/>
  <c r="Q33" i="16"/>
  <c r="Q24" i="16"/>
  <c r="T16" i="14"/>
  <c r="T17" i="14"/>
  <c r="T18" i="14"/>
  <c r="T19" i="14"/>
  <c r="T20" i="14"/>
  <c r="Q13" i="14"/>
  <c r="Q14" i="14"/>
  <c r="Q15" i="14"/>
  <c r="Q16" i="14"/>
  <c r="Q17" i="14"/>
  <c r="Q18" i="14"/>
  <c r="Q19" i="14"/>
  <c r="D20" i="14"/>
  <c r="D38" i="14" s="1"/>
  <c r="F38" i="14" s="1"/>
  <c r="AN14" i="16"/>
  <c r="AN15" i="16"/>
  <c r="AN16" i="16"/>
  <c r="AN17" i="16"/>
  <c r="AN18" i="16"/>
  <c r="AN19" i="16"/>
  <c r="AN20" i="16"/>
  <c r="AN21" i="16"/>
  <c r="AN12" i="16"/>
  <c r="AS15" i="16"/>
  <c r="AS16" i="16"/>
  <c r="AS17" i="16"/>
  <c r="AS18" i="16"/>
  <c r="AS19" i="16"/>
  <c r="AS20" i="16"/>
  <c r="AS21" i="16"/>
  <c r="D13" i="16"/>
  <c r="D14" i="16"/>
  <c r="D15" i="16"/>
  <c r="D16" i="16"/>
  <c r="D17" i="16"/>
  <c r="D18" i="16"/>
  <c r="D19" i="16"/>
  <c r="D20" i="16"/>
  <c r="D21" i="16"/>
  <c r="AS14" i="16"/>
  <c r="AY91" i="16"/>
  <c r="T12" i="17"/>
  <c r="T13" i="17"/>
  <c r="T14" i="17"/>
  <c r="T15" i="17"/>
  <c r="T16" i="17"/>
  <c r="T17" i="17"/>
  <c r="T18" i="17"/>
  <c r="T19" i="17"/>
  <c r="T20" i="17"/>
  <c r="T11" i="17"/>
  <c r="O46" i="19" l="1"/>
  <c r="D50" i="14"/>
  <c r="F50" i="14" s="1"/>
  <c r="Q20" i="14"/>
  <c r="F26" i="14"/>
  <c r="F26" i="17"/>
  <c r="AP78" i="16"/>
  <c r="AK78" i="16"/>
  <c r="AX57" i="16"/>
  <c r="AS57" i="16"/>
  <c r="AK57" i="16"/>
  <c r="T12" i="14" l="1"/>
  <c r="T13" i="14"/>
  <c r="T14" i="14"/>
  <c r="T15" i="14"/>
  <c r="D65" i="18"/>
  <c r="X69" i="18"/>
  <c r="X67" i="18"/>
  <c r="J69" i="18"/>
  <c r="J67" i="18"/>
  <c r="D136" i="13"/>
  <c r="D137" i="13"/>
  <c r="F36" i="18"/>
  <c r="K11" i="18"/>
  <c r="D11" i="18"/>
  <c r="C39" i="18" s="1"/>
  <c r="F39" i="18" s="1"/>
  <c r="AJ11" i="18"/>
  <c r="F33" i="18" s="1"/>
  <c r="X61" i="17"/>
  <c r="X59" i="17"/>
  <c r="J61" i="17"/>
  <c r="J59" i="17"/>
  <c r="D57" i="17"/>
  <c r="AL27" i="16"/>
  <c r="AU28" i="16"/>
  <c r="AL29" i="16"/>
  <c r="AU30" i="16"/>
  <c r="AL31" i="16"/>
  <c r="AU32" i="16"/>
  <c r="AL33" i="16"/>
  <c r="D27" i="16"/>
  <c r="D28" i="16"/>
  <c r="D29" i="16"/>
  <c r="D30" i="16"/>
  <c r="D31" i="16"/>
  <c r="D32" i="16"/>
  <c r="D33" i="16"/>
  <c r="AJ18" i="17" l="1"/>
  <c r="AN18" i="17"/>
  <c r="AJ17" i="17"/>
  <c r="AN17" i="17"/>
  <c r="AJ13" i="17"/>
  <c r="AN13" i="17"/>
  <c r="AJ20" i="17"/>
  <c r="AN20" i="17"/>
  <c r="AJ16" i="17"/>
  <c r="AN16" i="17"/>
  <c r="AJ12" i="17"/>
  <c r="AN12" i="17"/>
  <c r="AJ14" i="17"/>
  <c r="AN14" i="17"/>
  <c r="AJ19" i="17"/>
  <c r="AN19" i="17"/>
  <c r="AJ15" i="17"/>
  <c r="AN15" i="17"/>
  <c r="AN11" i="18"/>
  <c r="V33" i="18" s="1"/>
  <c r="AL30" i="16"/>
  <c r="AL28" i="16"/>
  <c r="AL32" i="16"/>
  <c r="AU33" i="16"/>
  <c r="AU29" i="16"/>
  <c r="AU31" i="16"/>
  <c r="AU27" i="16"/>
  <c r="V30" i="16"/>
  <c r="U30" i="16" s="1"/>
  <c r="V31" i="16"/>
  <c r="U31" i="16" s="1"/>
  <c r="V32" i="16"/>
  <c r="U32" i="16" s="1"/>
  <c r="V27" i="16"/>
  <c r="U27" i="16" s="1"/>
  <c r="V28" i="16"/>
  <c r="U28" i="16" s="1"/>
  <c r="V29" i="16"/>
  <c r="U29" i="16" s="1"/>
  <c r="D17" i="17" l="1"/>
  <c r="D47" i="17" s="1"/>
  <c r="F47" i="17" s="1"/>
  <c r="AB41" i="11"/>
  <c r="AB40" i="11"/>
  <c r="Q41" i="11"/>
  <c r="Q40" i="11"/>
  <c r="D11" i="17" l="1"/>
  <c r="D12" i="17"/>
  <c r="D30" i="17" s="1"/>
  <c r="F30" i="17" s="1"/>
  <c r="D13" i="17"/>
  <c r="D31" i="17" s="1"/>
  <c r="F31" i="17" s="1"/>
  <c r="D14" i="17"/>
  <c r="D32" i="17" s="1"/>
  <c r="F32" i="17" s="1"/>
  <c r="D15" i="17"/>
  <c r="D33" i="17" s="1"/>
  <c r="F33" i="17" s="1"/>
  <c r="D16" i="17"/>
  <c r="D35" i="17"/>
  <c r="F35" i="17" s="1"/>
  <c r="D18" i="17"/>
  <c r="D36" i="17" s="1"/>
  <c r="D19" i="17"/>
  <c r="D37" i="17" s="1"/>
  <c r="F37" i="17" s="1"/>
  <c r="D20" i="17"/>
  <c r="D50" i="17" s="1"/>
  <c r="AU25" i="16"/>
  <c r="AU26" i="16"/>
  <c r="AN11" i="17"/>
  <c r="V23" i="17" s="1"/>
  <c r="D38" i="17" l="1"/>
  <c r="F38" i="17" s="1"/>
  <c r="F50" i="17"/>
  <c r="D34" i="17"/>
  <c r="F34" i="17" s="1"/>
  <c r="D46" i="17"/>
  <c r="F46" i="17" s="1"/>
  <c r="F36" i="17"/>
  <c r="D48" i="17"/>
  <c r="F48" i="17" s="1"/>
  <c r="D49" i="17"/>
  <c r="F49" i="17" s="1"/>
  <c r="AL24" i="16"/>
  <c r="AJ11" i="17"/>
  <c r="F23" i="17" s="1"/>
  <c r="D42" i="17"/>
  <c r="F42" i="17" s="1"/>
  <c r="D29" i="17"/>
  <c r="F29" i="17" s="1"/>
  <c r="D41" i="17"/>
  <c r="F41" i="17" s="1"/>
  <c r="D45" i="17"/>
  <c r="F45" i="17" s="1"/>
  <c r="D44" i="17"/>
  <c r="F44" i="17" s="1"/>
  <c r="D43" i="17"/>
  <c r="F43" i="17" s="1"/>
  <c r="AL35" i="16" l="1"/>
  <c r="AL26" i="16"/>
  <c r="D26" i="16"/>
  <c r="D25" i="16"/>
  <c r="V26" i="16" l="1"/>
  <c r="U26" i="16" s="1"/>
  <c r="U33" i="16"/>
  <c r="V35" i="16"/>
  <c r="U35" i="16" s="1"/>
  <c r="D57" i="14" l="1"/>
  <c r="AU156" i="16"/>
  <c r="AP156" i="16"/>
  <c r="AK156" i="16"/>
  <c r="AC156" i="16"/>
  <c r="X156" i="16"/>
  <c r="S156" i="16"/>
  <c r="K156" i="16"/>
  <c r="AU155" i="16"/>
  <c r="AP155" i="16"/>
  <c r="AK155" i="16"/>
  <c r="AC155" i="16"/>
  <c r="X155" i="16"/>
  <c r="S155" i="16"/>
  <c r="K155" i="16"/>
  <c r="K153" i="16"/>
  <c r="M134" i="16"/>
  <c r="M133" i="16"/>
  <c r="K152" i="16"/>
  <c r="V113" i="16"/>
  <c r="V110" i="16"/>
  <c r="V107" i="16"/>
  <c r="V104" i="16"/>
  <c r="V101" i="16"/>
  <c r="AM112" i="16"/>
  <c r="AM109" i="16"/>
  <c r="AM106" i="16"/>
  <c r="AM103" i="16"/>
  <c r="AM100" i="16"/>
  <c r="P113" i="16"/>
  <c r="P110" i="16"/>
  <c r="P107" i="16"/>
  <c r="P104" i="16"/>
  <c r="P101" i="16"/>
  <c r="C103" i="16"/>
  <c r="C106" i="16"/>
  <c r="C109" i="16"/>
  <c r="C112" i="16"/>
  <c r="C100" i="16"/>
  <c r="AI15" i="13"/>
  <c r="AU15" i="13" s="1"/>
  <c r="BC15" i="13" s="1"/>
  <c r="O96" i="13" s="1"/>
  <c r="AS12" i="16"/>
  <c r="D78" i="16"/>
  <c r="D88" i="16"/>
  <c r="D57" i="16"/>
  <c r="V25" i="16"/>
  <c r="BE48" i="13"/>
  <c r="O46" i="13" l="1"/>
  <c r="N30" i="13"/>
  <c r="AB81" i="22"/>
  <c r="AB80" i="22"/>
  <c r="AB79" i="22"/>
  <c r="AB84" i="22"/>
  <c r="AB83" i="22"/>
  <c r="AB82" i="22"/>
  <c r="AB85" i="22"/>
  <c r="AB86" i="22"/>
  <c r="AB87" i="22"/>
  <c r="AB81" i="16"/>
  <c r="AB85" i="16"/>
  <c r="AB82" i="16"/>
  <c r="AB86" i="16"/>
  <c r="AB79" i="16"/>
  <c r="AB83" i="16"/>
  <c r="AB87" i="16"/>
  <c r="AB80" i="16"/>
  <c r="AB84" i="16"/>
  <c r="V12" i="16"/>
  <c r="U12" i="16" s="1"/>
  <c r="V12" i="22"/>
  <c r="U12" i="22" s="1"/>
  <c r="V24" i="16"/>
  <c r="AL25" i="16"/>
  <c r="D24" i="16" l="1"/>
  <c r="D12" i="16"/>
  <c r="M78" i="16" l="1"/>
  <c r="AK152" i="13"/>
  <c r="M57" i="22" s="1"/>
  <c r="M89" i="22" s="1"/>
  <c r="D135" i="13"/>
  <c r="X36" i="22" l="1"/>
  <c r="AB36" i="22" s="1"/>
  <c r="X37" i="22"/>
  <c r="AB37" i="22" s="1"/>
  <c r="X38" i="22"/>
  <c r="AB38" i="22" s="1"/>
  <c r="X39" i="22"/>
  <c r="AB39" i="22" s="1"/>
  <c r="X40" i="22"/>
  <c r="AB40" i="22" s="1"/>
  <c r="X41" i="22"/>
  <c r="AB41" i="22" s="1"/>
  <c r="X42" i="22"/>
  <c r="AB42" i="22" s="1"/>
  <c r="X43" i="22"/>
  <c r="AB43" i="22" s="1"/>
  <c r="X44" i="22"/>
  <c r="AB44" i="22" s="1"/>
  <c r="X45" i="22"/>
  <c r="AB45" i="22" s="1"/>
  <c r="X46" i="22"/>
  <c r="AB46" i="22" s="1"/>
  <c r="X47" i="22"/>
  <c r="AB47" i="22" s="1"/>
  <c r="X48" i="22"/>
  <c r="AB48" i="22" s="1"/>
  <c r="X49" i="22"/>
  <c r="AB49" i="22" s="1"/>
  <c r="X50" i="22"/>
  <c r="AB50" i="22" s="1"/>
  <c r="X51" i="22"/>
  <c r="AB51" i="22" s="1"/>
  <c r="X52" i="22"/>
  <c r="AB52" i="22" s="1"/>
  <c r="X53" i="22"/>
  <c r="AB53" i="22" s="1"/>
  <c r="X54" i="22"/>
  <c r="AB54" i="22" s="1"/>
  <c r="X76" i="22"/>
  <c r="AB76" i="22" s="1"/>
  <c r="X32" i="22"/>
  <c r="AB32" i="22" s="1"/>
  <c r="X30" i="22"/>
  <c r="AB30" i="22" s="1"/>
  <c r="X26" i="22"/>
  <c r="AB26" i="22" s="1"/>
  <c r="X33" i="22"/>
  <c r="AB33" i="22" s="1"/>
  <c r="X29" i="22"/>
  <c r="AB29" i="22" s="1"/>
  <c r="X27" i="22"/>
  <c r="AB27" i="22" s="1"/>
  <c r="X31" i="22"/>
  <c r="AB31" i="22" s="1"/>
  <c r="X28" i="22"/>
  <c r="AB28" i="22" s="1"/>
  <c r="AL147" i="22"/>
  <c r="M57" i="16"/>
  <c r="AO176" i="13"/>
  <c r="AO152" i="13"/>
  <c r="S148" i="13" s="1"/>
  <c r="Q78" i="16"/>
  <c r="Q12" i="16"/>
  <c r="AV48" i="13"/>
  <c r="AS13" i="16"/>
  <c r="AN13" i="16"/>
  <c r="AL148" i="22" l="1"/>
  <c r="Q57" i="16"/>
  <c r="Q57" i="22"/>
  <c r="AJ12" i="16"/>
  <c r="AJ12" i="22"/>
  <c r="M12" i="16"/>
  <c r="X78" i="22" l="1"/>
  <c r="AB78" i="22" s="1"/>
  <c r="X8" i="22"/>
  <c r="X57" i="22"/>
  <c r="AB57" i="22" s="1"/>
  <c r="X58" i="22"/>
  <c r="AB58" i="22" s="1"/>
  <c r="X35" i="22"/>
  <c r="AB35" i="22" s="1"/>
  <c r="X24" i="22"/>
  <c r="AB24" i="22" s="1"/>
  <c r="X25" i="22"/>
  <c r="AB25" i="22" s="1"/>
  <c r="X12" i="22"/>
  <c r="AB12" i="22" s="1"/>
  <c r="O26" i="26"/>
  <c r="X61" i="14"/>
  <c r="J61" i="14"/>
  <c r="X59" i="14"/>
  <c r="J59" i="14"/>
  <c r="Q12" i="14"/>
  <c r="Y11" i="14"/>
  <c r="T11" i="14"/>
  <c r="Q11" i="14"/>
  <c r="Q38" i="11"/>
  <c r="Q36" i="11"/>
  <c r="Z34" i="11"/>
  <c r="R34" i="11"/>
  <c r="Q32" i="11"/>
  <c r="Q31" i="11"/>
  <c r="Q29" i="11"/>
  <c r="Q28" i="11"/>
  <c r="D217" i="13"/>
  <c r="D216" i="13"/>
  <c r="D215" i="13"/>
  <c r="BE57" i="13"/>
  <c r="V21" i="22" s="1"/>
  <c r="U21" i="22" s="1"/>
  <c r="Q21" i="16"/>
  <c r="AV57" i="13"/>
  <c r="M21" i="16"/>
  <c r="BE56" i="13"/>
  <c r="V20" i="22" s="1"/>
  <c r="U20" i="22" s="1"/>
  <c r="Q20" i="16"/>
  <c r="AV56" i="13"/>
  <c r="M20" i="16"/>
  <c r="BE55" i="13"/>
  <c r="V19" i="22" s="1"/>
  <c r="U19" i="22" s="1"/>
  <c r="Q19" i="16"/>
  <c r="AV55" i="13"/>
  <c r="M19" i="16"/>
  <c r="BE54" i="13"/>
  <c r="V18" i="22" s="1"/>
  <c r="U18" i="22" s="1"/>
  <c r="Q18" i="16"/>
  <c r="AV54" i="13"/>
  <c r="BE53" i="13"/>
  <c r="V17" i="22" s="1"/>
  <c r="U17" i="22" s="1"/>
  <c r="Q17" i="16"/>
  <c r="AV53" i="13"/>
  <c r="BE52" i="13"/>
  <c r="Q16" i="16"/>
  <c r="AV52" i="13"/>
  <c r="BE51" i="13"/>
  <c r="Q15" i="16"/>
  <c r="AV51" i="13"/>
  <c r="AN14" i="14"/>
  <c r="M15" i="16"/>
  <c r="BE50" i="13"/>
  <c r="AV50" i="13"/>
  <c r="AJ14" i="22" s="1"/>
  <c r="BE49" i="13"/>
  <c r="AV49" i="13"/>
  <c r="AJ13" i="22" s="1"/>
  <c r="AB8" i="22" l="1"/>
  <c r="X18" i="22"/>
  <c r="AB18" i="22" s="1"/>
  <c r="X19" i="22"/>
  <c r="AB19" i="22" s="1"/>
  <c r="X20" i="22"/>
  <c r="AB20" i="22" s="1"/>
  <c r="X21" i="22"/>
  <c r="AB21" i="22" s="1"/>
  <c r="X17" i="22"/>
  <c r="AB17" i="22" s="1"/>
  <c r="AJ20" i="16"/>
  <c r="AJ20" i="22"/>
  <c r="AJ17" i="16"/>
  <c r="AJ17" i="22"/>
  <c r="AJ16" i="16"/>
  <c r="AJ16" i="22"/>
  <c r="AJ18" i="16"/>
  <c r="AJ18" i="22"/>
  <c r="AJ21" i="16"/>
  <c r="AJ21" i="22"/>
  <c r="AJ15" i="16"/>
  <c r="AJ15" i="22"/>
  <c r="AJ19" i="16"/>
  <c r="AJ19" i="22"/>
  <c r="V14" i="16"/>
  <c r="U14" i="16" s="1"/>
  <c r="V14" i="22"/>
  <c r="U14" i="22" s="1"/>
  <c r="V16" i="16"/>
  <c r="U16" i="16" s="1"/>
  <c r="V16" i="22"/>
  <c r="U16" i="22" s="1"/>
  <c r="V15" i="16"/>
  <c r="U15" i="16" s="1"/>
  <c r="V15" i="22"/>
  <c r="U15" i="22" s="1"/>
  <c r="V13" i="16"/>
  <c r="U13" i="16" s="1"/>
  <c r="V13" i="22"/>
  <c r="U13" i="22" s="1"/>
  <c r="X13" i="22" s="1"/>
  <c r="Y18" i="14"/>
  <c r="V19" i="16"/>
  <c r="U19" i="16" s="1"/>
  <c r="Y19" i="14"/>
  <c r="V20" i="16"/>
  <c r="U20" i="16" s="1"/>
  <c r="Y17" i="14"/>
  <c r="V18" i="16"/>
  <c r="U18" i="16" s="1"/>
  <c r="V17" i="16"/>
  <c r="U17" i="16" s="1"/>
  <c r="Y16" i="14"/>
  <c r="V21" i="16"/>
  <c r="U21" i="16" s="1"/>
  <c r="Y20" i="14"/>
  <c r="Y14" i="14"/>
  <c r="AJ13" i="16"/>
  <c r="AJ14" i="16"/>
  <c r="Q13" i="16"/>
  <c r="Q14" i="16"/>
  <c r="Y15" i="14"/>
  <c r="AN19" i="14"/>
  <c r="AN20" i="14"/>
  <c r="Y13" i="14"/>
  <c r="AN18" i="14"/>
  <c r="M16" i="16"/>
  <c r="AN16" i="14"/>
  <c r="M17" i="16"/>
  <c r="AN17" i="14"/>
  <c r="AN13" i="14"/>
  <c r="Y12" i="14"/>
  <c r="AJ14" i="14"/>
  <c r="M14" i="16"/>
  <c r="M18" i="16"/>
  <c r="D11" i="14"/>
  <c r="D12" i="14"/>
  <c r="D13" i="14"/>
  <c r="D14" i="14"/>
  <c r="D44" i="14" s="1"/>
  <c r="F44" i="14" s="1"/>
  <c r="D15" i="14"/>
  <c r="D45" i="14" s="1"/>
  <c r="F45" i="14" s="1"/>
  <c r="D16" i="14"/>
  <c r="D17" i="14"/>
  <c r="D18" i="14"/>
  <c r="D36" i="14" s="1"/>
  <c r="F36" i="14" s="1"/>
  <c r="D19" i="14"/>
  <c r="D37" i="14" s="1"/>
  <c r="F37" i="14" s="1"/>
  <c r="X16" i="22" l="1"/>
  <c r="AB16" i="22" s="1"/>
  <c r="X15" i="22"/>
  <c r="AB15" i="22" s="1"/>
  <c r="X14" i="22"/>
  <c r="AB14" i="22" s="1"/>
  <c r="AB13" i="22"/>
  <c r="D34" i="14"/>
  <c r="F34" i="14" s="1"/>
  <c r="D46" i="14"/>
  <c r="F46" i="14" s="1"/>
  <c r="D49" i="14"/>
  <c r="F49" i="14" s="1"/>
  <c r="D48" i="14"/>
  <c r="F48" i="14" s="1"/>
  <c r="D35" i="14"/>
  <c r="F35" i="14" s="1"/>
  <c r="D47" i="14"/>
  <c r="F47" i="14" s="1"/>
  <c r="AJ17" i="14"/>
  <c r="AJ18" i="14"/>
  <c r="M13" i="16"/>
  <c r="AL145" i="16" s="1"/>
  <c r="AJ20" i="14"/>
  <c r="AJ15" i="14"/>
  <c r="AN15" i="14"/>
  <c r="AJ19" i="14"/>
  <c r="AN12" i="14"/>
  <c r="AJ16" i="14"/>
  <c r="AN11" i="14"/>
  <c r="D32" i="14"/>
  <c r="F32" i="14" s="1"/>
  <c r="D43" i="14"/>
  <c r="F43" i="14" s="1"/>
  <c r="D31" i="14"/>
  <c r="F31" i="14" s="1"/>
  <c r="D30" i="14"/>
  <c r="F30" i="14" s="1"/>
  <c r="D42" i="14"/>
  <c r="F42" i="14" s="1"/>
  <c r="D33" i="14"/>
  <c r="F33" i="14" s="1"/>
  <c r="D41" i="14"/>
  <c r="F41" i="14" s="1"/>
  <c r="D29" i="14"/>
  <c r="F29" i="14" s="1"/>
  <c r="X89" i="22" l="1"/>
  <c r="AB89" i="22" s="1"/>
  <c r="Q145" i="22" s="1"/>
  <c r="M89" i="16"/>
  <c r="AL148" i="16"/>
  <c r="V23" i="14"/>
  <c r="AJ13" i="14"/>
  <c r="AJ11" i="14"/>
  <c r="AJ12" i="14"/>
  <c r="X36" i="16" l="1"/>
  <c r="AB36" i="16" s="1"/>
  <c r="X37" i="16"/>
  <c r="AB37" i="16" s="1"/>
  <c r="X38" i="16"/>
  <c r="AB38" i="16" s="1"/>
  <c r="X39" i="16"/>
  <c r="AB39" i="16" s="1"/>
  <c r="X40" i="16"/>
  <c r="AB40" i="16" s="1"/>
  <c r="X41" i="16"/>
  <c r="AB41" i="16" s="1"/>
  <c r="X42" i="16"/>
  <c r="AB42" i="16" s="1"/>
  <c r="X43" i="16"/>
  <c r="AB43" i="16" s="1"/>
  <c r="X44" i="16"/>
  <c r="AB44" i="16" s="1"/>
  <c r="X45" i="16"/>
  <c r="AB45" i="16" s="1"/>
  <c r="X46" i="16"/>
  <c r="AB46" i="16" s="1"/>
  <c r="X47" i="16"/>
  <c r="AB47" i="16" s="1"/>
  <c r="X48" i="16"/>
  <c r="AB48" i="16" s="1"/>
  <c r="X49" i="16"/>
  <c r="AB49" i="16" s="1"/>
  <c r="X50" i="16"/>
  <c r="AB50" i="16" s="1"/>
  <c r="X51" i="16"/>
  <c r="AB51" i="16" s="1"/>
  <c r="X52" i="16"/>
  <c r="AB52" i="16" s="1"/>
  <c r="X53" i="16"/>
  <c r="AB53" i="16" s="1"/>
  <c r="X54" i="16"/>
  <c r="AB54" i="16" s="1"/>
  <c r="X76" i="16"/>
  <c r="AB76" i="16" s="1"/>
  <c r="X29" i="16"/>
  <c r="AB29" i="16" s="1"/>
  <c r="X28" i="16"/>
  <c r="AB28" i="16" s="1"/>
  <c r="X27" i="16"/>
  <c r="AB27" i="16" s="1"/>
  <c r="X32" i="16"/>
  <c r="AB32" i="16" s="1"/>
  <c r="X31" i="16"/>
  <c r="AB31" i="16" s="1"/>
  <c r="X30" i="16"/>
  <c r="AB30" i="16" s="1"/>
  <c r="X33" i="16"/>
  <c r="AB33" i="16" s="1"/>
  <c r="X26" i="16"/>
  <c r="AB26" i="16" s="1"/>
  <c r="X8" i="16"/>
  <c r="AB8" i="16" s="1"/>
  <c r="X14" i="16"/>
  <c r="AB14" i="16" s="1"/>
  <c r="X20" i="16"/>
  <c r="AB20" i="16" s="1"/>
  <c r="X17" i="16"/>
  <c r="AB17" i="16" s="1"/>
  <c r="X21" i="16"/>
  <c r="AB21" i="16" s="1"/>
  <c r="X16" i="16"/>
  <c r="AB16" i="16" s="1"/>
  <c r="X19" i="16"/>
  <c r="AB19" i="16" s="1"/>
  <c r="X15" i="16"/>
  <c r="AB15" i="16" s="1"/>
  <c r="X18" i="16"/>
  <c r="AB18" i="16" s="1"/>
  <c r="X58" i="16"/>
  <c r="AB58" i="16" s="1"/>
  <c r="X78" i="16"/>
  <c r="AB78" i="16" s="1"/>
  <c r="X57" i="16"/>
  <c r="AB57" i="16" s="1"/>
  <c r="X13" i="16"/>
  <c r="AB13" i="16" s="1"/>
  <c r="X35" i="16"/>
  <c r="AB35" i="16" s="1"/>
  <c r="X12" i="16"/>
  <c r="AB12" i="16" s="1"/>
  <c r="Q26" i="11"/>
  <c r="O27" i="26"/>
  <c r="Q144" i="22"/>
  <c r="Q148" i="22" s="1"/>
  <c r="AS148" i="22" s="1"/>
  <c r="O29" i="25"/>
  <c r="F23" i="14"/>
  <c r="U24" i="16"/>
  <c r="X24" i="16" s="1"/>
  <c r="AB24" i="16" s="1"/>
  <c r="U25" i="16" l="1"/>
  <c r="X25" i="16" s="1"/>
  <c r="AB25" i="16" s="1"/>
  <c r="X89" i="16" l="1"/>
  <c r="O30" i="25" s="1"/>
  <c r="Q144" i="16" l="1"/>
  <c r="AB89" i="16"/>
  <c r="Q145" i="16" s="1"/>
  <c r="Q148" i="16" l="1"/>
  <c r="AS14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user</author>
  </authors>
  <commentList>
    <comment ref="AG2" authorId="0" shapeId="0" xr:uid="{92A4E837-9483-4B7E-BC56-0C9DF0A004D4}">
      <text>
        <r>
          <rPr>
            <b/>
            <sz val="9"/>
            <color indexed="81"/>
            <rFont val="游ゴシック"/>
            <family val="3"/>
            <charset val="128"/>
          </rPr>
          <t>数字のみ記入してください。（ハイフンは自動で入力されます）</t>
        </r>
      </text>
    </comment>
    <comment ref="F3" authorId="1" shapeId="0" xr:uid="{4F06CF28-1610-4181-B83F-2D8FEE3A68E0}">
      <text>
        <r>
          <rPr>
            <b/>
            <sz val="9"/>
            <color indexed="81"/>
            <rFont val="游ゴシック"/>
            <family val="3"/>
            <charset val="128"/>
          </rPr>
          <t>事業所様にて申請に必要な内部決裁の際に文書番号を取得されていれば記入してください。</t>
        </r>
      </text>
    </comment>
    <comment ref="AG3" authorId="0" shapeId="0" xr:uid="{AC0D1597-5F2D-4DDF-A7B2-D5AAB06722F1}">
      <text>
        <r>
          <rPr>
            <b/>
            <sz val="9"/>
            <color indexed="81"/>
            <rFont val="游ゴシック"/>
            <family val="3"/>
            <charset val="128"/>
          </rPr>
          <t>補助金受け取り口座に係る情報を記入してください。「個人口座へは原則送金不可」</t>
        </r>
      </text>
    </comment>
    <comment ref="F8" authorId="1" shapeId="0" xr:uid="{01E9DC9F-9FFA-4CE7-B7B9-1F6E33EAA35E}">
      <text>
        <r>
          <rPr>
            <b/>
            <sz val="9"/>
            <color theme="1"/>
            <rFont val="游ゴシック"/>
            <family val="3"/>
            <charset val="128"/>
          </rPr>
          <t>日付を西暦で記入してください。
例）2024/1/1→（表示）令和6年1月1日</t>
        </r>
      </text>
    </comment>
    <comment ref="T15" authorId="1" shapeId="0" xr:uid="{498BCC5C-78AF-48E6-B203-D400CFC688C8}">
      <text>
        <r>
          <rPr>
            <b/>
            <sz val="9"/>
            <color indexed="81"/>
            <rFont val="游ゴシック"/>
            <family val="3"/>
            <charset val="128"/>
          </rPr>
          <t>0の場合は空白にせず、0と記入してください。</t>
        </r>
      </text>
    </comment>
    <comment ref="K18" authorId="1" shapeId="0" xr:uid="{C7C3B481-E245-4325-A8CA-C55AEE96B320}">
      <text>
        <r>
          <rPr>
            <b/>
            <sz val="9"/>
            <color indexed="81"/>
            <rFont val="游ゴシック"/>
            <family val="3"/>
            <charset val="128"/>
          </rPr>
          <t>日付を西暦で記入してください。
例）2024/1/1
→（表示）令和６年１月１日</t>
        </r>
      </text>
    </comment>
    <comment ref="K34" authorId="0" shapeId="0" xr:uid="{74060B5A-177C-4484-8D9D-0B654FB66910}">
      <text>
        <r>
          <rPr>
            <b/>
            <sz val="9"/>
            <color indexed="81"/>
            <rFont val="游ゴシック"/>
            <family val="3"/>
            <charset val="128"/>
          </rPr>
          <t>数字のみ記入願います</t>
        </r>
      </text>
    </comment>
    <comment ref="D47" authorId="1" shapeId="0" xr:uid="{AC40C59C-5E39-47F2-A081-4C75B5908D6F}">
      <text>
        <r>
          <rPr>
            <b/>
            <sz val="9"/>
            <color indexed="81"/>
            <rFont val="游ゴシック"/>
            <family val="3"/>
            <charset val="128"/>
          </rPr>
          <t>カタログまたは見積書記載の機器の正式名称を記入してください。</t>
        </r>
      </text>
    </comment>
    <comment ref="R47" authorId="1" shapeId="0" xr:uid="{0276F213-E5BF-4394-94B0-9C7EAD0A61D0}">
      <text>
        <r>
          <rPr>
            <b/>
            <sz val="9"/>
            <color indexed="81"/>
            <rFont val="游ゴシック"/>
            <family val="3"/>
            <charset val="128"/>
          </rPr>
          <t>カタログまたは見積書記載の機器の型番を
記入してください。</t>
        </r>
      </text>
    </comment>
    <comment ref="AS47" authorId="1" shapeId="0" xr:uid="{8167FBA8-E4B6-4BFC-A09C-881B99C0A45C}">
      <text>
        <r>
          <rPr>
            <b/>
            <sz val="9"/>
            <color indexed="81"/>
            <rFont val="游ゴシック"/>
            <family val="3"/>
            <charset val="128"/>
          </rPr>
          <t>日付を西暦で記入してください。
例）2026/1/1
→（表示）R08.1.1</t>
        </r>
      </text>
    </comment>
    <comment ref="AA48" authorId="0" shapeId="0" xr:uid="{4F9E8A3D-B45B-4883-94D4-BDAADD67C3D5}">
      <text>
        <r>
          <rPr>
            <b/>
            <sz val="9"/>
            <color indexed="81"/>
            <rFont val="游ゴシック"/>
            <family val="3"/>
            <charset val="128"/>
          </rPr>
          <t>・税抜き額の数字のみ記入してください。
・設置工事費、配送代は補助対象外です。
　※金額に含めないでください。</t>
        </r>
      </text>
    </comment>
    <comment ref="L64" authorId="1" shapeId="0" xr:uid="{E55AB60E-DB93-407E-8327-1A9F336D627D}">
      <text>
        <r>
          <rPr>
            <b/>
            <sz val="9"/>
            <color indexed="81"/>
            <rFont val="游ゴシック"/>
            <family val="3"/>
            <charset val="128"/>
          </rPr>
          <t>機器を新たに導入する場合は「導入」、
機器を買いかえる場合は「更新」、
既にある機器を追加購入する場合は「増設」を選択してください。</t>
        </r>
      </text>
    </comment>
    <comment ref="U64" authorId="0" shapeId="0" xr:uid="{0DD79497-29F7-4B7A-8108-400245CB667E}">
      <text>
        <r>
          <rPr>
            <b/>
            <sz val="9"/>
            <color indexed="81"/>
            <rFont val="游ゴシック"/>
            <family val="3"/>
            <charset val="128"/>
          </rPr>
          <t>公募申請時の成果・効果調書【様式３】に記載頂いた内容を参考に記入してください。</t>
        </r>
      </text>
    </comment>
    <comment ref="U98" authorId="1" shapeId="0" xr:uid="{2ACE53AD-286F-4EA8-9885-50B5A8B215A0}">
      <text>
        <r>
          <rPr>
            <b/>
            <sz val="9"/>
            <color indexed="81"/>
            <rFont val="游ゴシック"/>
            <family val="3"/>
            <charset val="128"/>
          </rPr>
          <t>日付を西暦で記入してください。
例）2026/1/1
→（表示）令和08年1月1日</t>
        </r>
      </text>
    </comment>
    <comment ref="BB98" authorId="1" shapeId="0" xr:uid="{5FD353DB-2514-4E85-B2AB-1F784CD7C766}">
      <text>
        <r>
          <rPr>
            <b/>
            <sz val="9"/>
            <color indexed="81"/>
            <rFont val="游ゴシック"/>
            <family val="3"/>
            <charset val="128"/>
          </rPr>
          <t>求人を掲載したホームページのURLまたは添付したファイルのファイル名を記入してください。</t>
        </r>
      </text>
    </comment>
    <comment ref="AH99" authorId="0" shapeId="0" xr:uid="{0159EEA5-9D67-4FDA-B427-F5A12FE178CE}">
      <text>
        <r>
          <rPr>
            <b/>
            <sz val="9"/>
            <color indexed="81"/>
            <rFont val="游ゴシック"/>
            <family val="3"/>
            <charset val="128"/>
          </rPr>
          <t>数字のみ記入してください。</t>
        </r>
      </text>
    </comment>
    <comment ref="D111" authorId="1" shapeId="0" xr:uid="{707654DC-1305-473F-B0C6-29908FC74BF7}">
      <text>
        <r>
          <rPr>
            <b/>
            <sz val="9"/>
            <color indexed="81"/>
            <rFont val="游ゴシック"/>
            <family val="3"/>
            <charset val="128"/>
          </rPr>
          <t>雇用した対象職員の氏名をフルネームで記入してください。</t>
        </r>
      </text>
    </comment>
    <comment ref="M111" authorId="1" shapeId="0" xr:uid="{E136C88C-F70B-488A-BDD1-ACE9FF419AED}">
      <text>
        <r>
          <rPr>
            <b/>
            <sz val="9"/>
            <color indexed="81"/>
            <rFont val="游ゴシック"/>
            <family val="3"/>
            <charset val="128"/>
          </rPr>
          <t>雇用契約書等の雇用開始日を西暦で記入してください。
例）2026/1/1→（表示）令和08年1月1日
※年度内（令和8年3月31日）に雇用していること</t>
        </r>
      </text>
    </comment>
    <comment ref="U111" authorId="1" shapeId="0" xr:uid="{E7E84B3C-21C9-45A0-BEED-C618B9762410}">
      <text>
        <r>
          <rPr>
            <b/>
            <sz val="9"/>
            <color indexed="81"/>
            <rFont val="游ゴシック"/>
            <family val="3"/>
            <charset val="128"/>
          </rPr>
          <t>数字のみ記入してください。</t>
        </r>
      </text>
    </comment>
    <comment ref="R134" authorId="1" shapeId="0" xr:uid="{915CEEC9-0C8B-4A92-B851-57509CFC303F}">
      <text>
        <r>
          <rPr>
            <b/>
            <sz val="9"/>
            <color indexed="81"/>
            <rFont val="游ゴシック"/>
            <family val="3"/>
            <charset val="128"/>
          </rPr>
          <t>採用できなかった場合のみ、記入してください。</t>
        </r>
      </text>
    </comment>
    <comment ref="B148" authorId="0" shapeId="0" xr:uid="{67B1616A-B86D-4276-B2DF-1AF1A7A54ABC}">
      <text>
        <r>
          <rPr>
            <b/>
            <sz val="9"/>
            <color theme="1"/>
            <rFont val="游ゴシック"/>
            <family val="3"/>
            <charset val="128"/>
          </rPr>
          <t>※注意
参加報告書、開催報告書の作成が別途必要となります。</t>
        </r>
      </text>
    </comment>
    <comment ref="AC151" authorId="0" shapeId="0" xr:uid="{2F310384-2C83-4381-8E7A-FB71B8A2CF82}">
      <text>
        <r>
          <rPr>
            <b/>
            <sz val="9"/>
            <color indexed="81"/>
            <rFont val="游ゴシック"/>
            <family val="3"/>
            <charset val="128"/>
          </rPr>
          <t>金額入力欄には数字のみ記入してください。</t>
        </r>
      </text>
    </comment>
    <comment ref="BA151" authorId="1" shapeId="0" xr:uid="{5FC4A550-9DCA-4569-86E5-3D6D0FE6613B}">
      <text>
        <r>
          <rPr>
            <b/>
            <sz val="9"/>
            <color indexed="81"/>
            <rFont val="游ゴシック"/>
            <family val="3"/>
            <charset val="128"/>
          </rPr>
          <t>参加者１名に対して１行記入してください。</t>
        </r>
      </text>
    </comment>
    <comment ref="L190" authorId="1" shapeId="0" xr:uid="{FAA07D7A-CEF7-4A97-B613-9E0712EC5B94}">
      <text>
        <r>
          <rPr>
            <b/>
            <sz val="9"/>
            <color indexed="81"/>
            <rFont val="游ゴシック"/>
            <family val="3"/>
            <charset val="128"/>
          </rPr>
          <t>公募申請時　成果・効果調書【様式３】を参考に申請される費目について総合的にご記入ください。</t>
        </r>
      </text>
    </comment>
    <comment ref="C200" authorId="1" shapeId="0" xr:uid="{3E46513A-3E7A-45AC-8E01-40336F340F92}">
      <text>
        <r>
          <rPr>
            <b/>
            <sz val="9"/>
            <color indexed="81"/>
            <rFont val="游ゴシック"/>
            <family val="3"/>
            <charset val="128"/>
          </rPr>
          <t>郵便番号と住所を全て記入してください。</t>
        </r>
      </text>
    </comment>
    <comment ref="K201" authorId="1" shapeId="0" xr:uid="{CCAE02B0-BB24-4D47-B93F-AF802F700B31}">
      <text>
        <r>
          <rPr>
            <b/>
            <sz val="9"/>
            <color indexed="81"/>
            <rFont val="游ゴシック"/>
            <family val="3"/>
            <charset val="128"/>
          </rPr>
          <t>所属がなければ施設名を記入してください。</t>
        </r>
      </text>
    </comment>
    <comment ref="AP201" authorId="1" shapeId="0" xr:uid="{5C0DF06C-2704-4109-B0CF-86C43D9E6289}">
      <text>
        <r>
          <rPr>
            <b/>
            <sz val="9"/>
            <color indexed="81"/>
            <rFont val="游ゴシック"/>
            <family val="3"/>
            <charset val="128"/>
          </rPr>
          <t>FAXがない場合は入力不要です。</t>
        </r>
      </text>
    </comment>
    <comment ref="C202" authorId="1" shapeId="0" xr:uid="{AEB3A317-2BAA-43CE-BF60-D330689ABCA9}">
      <text>
        <r>
          <rPr>
            <b/>
            <sz val="9"/>
            <color indexed="81"/>
            <rFont val="游ゴシック"/>
            <family val="3"/>
            <charset val="128"/>
          </rPr>
          <t>担当者が1名しかいない場合は1名のみ記入してください。</t>
        </r>
      </text>
    </comment>
    <comment ref="R207" authorId="1" shapeId="0" xr:uid="{DE7C4AAD-45D4-4DAE-A8F5-7119289E46C3}">
      <text>
        <r>
          <rPr>
            <b/>
            <sz val="9"/>
            <color indexed="81"/>
            <rFont val="游ゴシック"/>
            <family val="3"/>
            <charset val="128"/>
          </rPr>
          <t>メールアドレスではなく電話番号を記入してください。</t>
        </r>
      </text>
    </comment>
    <comment ref="W224" authorId="1" shapeId="0" xr:uid="{9F85513C-8027-4E56-89BE-865654EC893D}">
      <text>
        <r>
          <rPr>
            <b/>
            <sz val="9"/>
            <color indexed="81"/>
            <rFont val="游ゴシック"/>
            <family val="3"/>
            <charset val="128"/>
          </rPr>
          <t>施設支援費対象の器具の検収を行った日、検収員情報を記入してください。
※検収日がない場合は、納品日を記入してください。
※複数申請がある場合は、一番最後の日付（検収日、納品日）を記入してください。</t>
        </r>
      </text>
    </comment>
    <comment ref="W229" authorId="1" shapeId="0" xr:uid="{03DD352B-90E2-4D4D-BBB6-1F334F000390}">
      <text>
        <r>
          <rPr>
            <b/>
            <sz val="9"/>
            <color indexed="81"/>
            <rFont val="游ゴシック"/>
            <family val="3"/>
            <charset val="128"/>
          </rPr>
          <t>求人情報発信費の就職情報掲載等の検収を行った日、検収員情報を記入してください。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※複数申請がある場合は、一番最後の日付（検収日、掲載終了日、納品日）を記入してください。</t>
        </r>
      </text>
    </comment>
    <comment ref="W234" authorId="1" shapeId="0" xr:uid="{20D34636-D0EF-459E-A33D-7A771ECB775B}">
      <text>
        <r>
          <rPr>
            <b/>
            <sz val="9"/>
            <color indexed="81"/>
            <rFont val="游ゴシック"/>
            <family val="3"/>
            <charset val="128"/>
          </rPr>
          <t>職業紹介等に係る検収員情報を記入してください。
※検収日は雇用開始日となるので自動反映されます。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car_mg2@d.frontier-di.co.jp</author>
  </authors>
  <commentList>
    <comment ref="Z3" authorId="0" shapeId="0" xr:uid="{00000000-0006-0000-0300-000001000000}">
      <text>
        <r>
          <rPr>
            <b/>
            <sz val="11"/>
            <color theme="1"/>
            <rFont val="游ゴシック"/>
            <family val="3"/>
            <charset val="128"/>
          </rPr>
          <t>空欄でお願い致します。</t>
        </r>
      </text>
    </comment>
  </commentList>
</comments>
</file>

<file path=xl/sharedStrings.xml><?xml version="1.0" encoding="utf-8"?>
<sst xmlns="http://schemas.openxmlformats.org/spreadsheetml/2006/main" count="985" uniqueCount="403">
  <si>
    <t>【入力シート】自動車事故被害者受入環境整備事業　★継続経費（令和８年３月事業実施の場合）</t>
    <rPh sb="1" eb="3">
      <t>ニュウリョク</t>
    </rPh>
    <rPh sb="25" eb="27">
      <t>ケイゾク</t>
    </rPh>
    <rPh sb="27" eb="29">
      <t>ケイヒ</t>
    </rPh>
    <rPh sb="33" eb="34">
      <t>ネン</t>
    </rPh>
    <rPh sb="35" eb="36">
      <t>ツキ</t>
    </rPh>
    <rPh sb="36" eb="38">
      <t>ジギョウ</t>
    </rPh>
    <rPh sb="38" eb="40">
      <t>ジッシ</t>
    </rPh>
    <rPh sb="41" eb="43">
      <t>バアイ</t>
    </rPh>
    <phoneticPr fontId="5"/>
  </si>
  <si>
    <t>郵便番号</t>
    <rPh sb="0" eb="2">
      <t>ユウビン</t>
    </rPh>
    <rPh sb="2" eb="4">
      <t>バンゴウ</t>
    </rPh>
    <phoneticPr fontId="5"/>
  </si>
  <si>
    <t>文書番号</t>
    <rPh sb="0" eb="2">
      <t>ブンショ</t>
    </rPh>
    <rPh sb="2" eb="4">
      <t>バンゴウ</t>
    </rPh>
    <phoneticPr fontId="5"/>
  </si>
  <si>
    <t>受取人住所</t>
    <rPh sb="0" eb="2">
      <t>ウケトリ</t>
    </rPh>
    <rPh sb="2" eb="3">
      <t>ニン</t>
    </rPh>
    <rPh sb="3" eb="5">
      <t>ジュウショ</t>
    </rPh>
    <phoneticPr fontId="5"/>
  </si>
  <si>
    <t>住所</t>
    <rPh sb="0" eb="2">
      <t>ジュウショ</t>
    </rPh>
    <phoneticPr fontId="5"/>
  </si>
  <si>
    <t>東京都千代田区霞が関2-1-3</t>
    <rPh sb="0" eb="3">
      <t>トウキョウト</t>
    </rPh>
    <rPh sb="3" eb="7">
      <t>チヨダク</t>
    </rPh>
    <rPh sb="7" eb="8">
      <t>カスミ</t>
    </rPh>
    <rPh sb="9" eb="10">
      <t>セキ</t>
    </rPh>
    <phoneticPr fontId="5"/>
  </si>
  <si>
    <t>申請日</t>
    <rPh sb="0" eb="3">
      <t>シンセイビ</t>
    </rPh>
    <phoneticPr fontId="5"/>
  </si>
  <si>
    <t>ﾌﾘｶﾞﾅ</t>
  </si>
  <si>
    <t>ﾄｳｷｮｳﾄﾁﾖﾀﾞｸｶｽﾐｶﾞｾｷ</t>
  </si>
  <si>
    <t>口座名義人</t>
    <rPh sb="0" eb="2">
      <t>コウザ</t>
    </rPh>
    <rPh sb="2" eb="5">
      <t>メイギニン</t>
    </rPh>
    <phoneticPr fontId="5"/>
  </si>
  <si>
    <t>氏名</t>
    <rPh sb="0" eb="2">
      <t>シメイ</t>
    </rPh>
    <phoneticPr fontId="5"/>
  </si>
  <si>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5"/>
  </si>
  <si>
    <t>法人・施設名</t>
    <rPh sb="0" eb="2">
      <t>ホウジン</t>
    </rPh>
    <rPh sb="3" eb="5">
      <t>シセツ</t>
    </rPh>
    <rPh sb="5" eb="6">
      <t>メイ</t>
    </rPh>
    <phoneticPr fontId="5"/>
  </si>
  <si>
    <t>社会福祉法人国交会 自動車苑　保障ハウス</t>
    <rPh sb="2" eb="4">
      <t>フクシ</t>
    </rPh>
    <rPh sb="10" eb="13">
      <t>ジドウシャ</t>
    </rPh>
    <rPh sb="13" eb="14">
      <t>エン</t>
    </rPh>
    <rPh sb="15" eb="17">
      <t>ホショウ</t>
    </rPh>
    <phoneticPr fontId="5"/>
  </si>
  <si>
    <t>ｼｬｶｲﾌｸｼﾎｳｼﾞﾝｺｯｺｳｶｲ ｼﾞﾄﾞｳｼｬｴﾝ ﾘｼﾞﾁｮｳ ｺｸﾄﾞ ﾀﾛｳ</t>
  </si>
  <si>
    <t>代表者役職・名前</t>
    <rPh sb="0" eb="3">
      <t>ダイヒョウシャ</t>
    </rPh>
    <rPh sb="3" eb="5">
      <t>ヤクショク</t>
    </rPh>
    <rPh sb="6" eb="7">
      <t>メイ</t>
    </rPh>
    <rPh sb="7" eb="8">
      <t>マエ</t>
    </rPh>
    <phoneticPr fontId="5"/>
  </si>
  <si>
    <t>理事長　国土　太郎</t>
    <rPh sb="0" eb="3">
      <t>リジチョウ</t>
    </rPh>
    <rPh sb="4" eb="6">
      <t>コクド</t>
    </rPh>
    <rPh sb="7" eb="9">
      <t>タロウ</t>
    </rPh>
    <phoneticPr fontId="5"/>
  </si>
  <si>
    <t>振込先金融機関</t>
    <rPh sb="0" eb="3">
      <t>フリコミサキ</t>
    </rPh>
    <rPh sb="3" eb="5">
      <t>キンユウ</t>
    </rPh>
    <rPh sb="5" eb="7">
      <t>キカン</t>
    </rPh>
    <phoneticPr fontId="5"/>
  </si>
  <si>
    <t>国土交通銀行</t>
    <rPh sb="0" eb="2">
      <t>コクド</t>
    </rPh>
    <rPh sb="2" eb="4">
      <t>コウツウ</t>
    </rPh>
    <rPh sb="4" eb="6">
      <t>ギンコウ</t>
    </rPh>
    <phoneticPr fontId="5"/>
  </si>
  <si>
    <t>金融機関コード</t>
    <rPh sb="0" eb="4">
      <t>キンユウキカン</t>
    </rPh>
    <phoneticPr fontId="5"/>
  </si>
  <si>
    <t>1234</t>
    <phoneticPr fontId="5"/>
  </si>
  <si>
    <t>開設日</t>
    <rPh sb="0" eb="3">
      <t>カイセツビ</t>
    </rPh>
    <phoneticPr fontId="5"/>
  </si>
  <si>
    <t>支店</t>
    <rPh sb="0" eb="2">
      <t>シテン</t>
    </rPh>
    <phoneticPr fontId="5"/>
  </si>
  <si>
    <t>霞ヶ関支店</t>
    <rPh sb="0" eb="3">
      <t>カスミガセキ</t>
    </rPh>
    <rPh sb="3" eb="5">
      <t>シテン</t>
    </rPh>
    <phoneticPr fontId="5"/>
  </si>
  <si>
    <t>支店コード</t>
    <rPh sb="0" eb="2">
      <t>シテン</t>
    </rPh>
    <phoneticPr fontId="5"/>
  </si>
  <si>
    <t>123</t>
    <phoneticPr fontId="5"/>
  </si>
  <si>
    <t>預金種別</t>
    <rPh sb="0" eb="2">
      <t>ヨキン</t>
    </rPh>
    <rPh sb="2" eb="4">
      <t>シュベツ</t>
    </rPh>
    <phoneticPr fontId="5"/>
  </si>
  <si>
    <t>普通預金</t>
    <rPh sb="0" eb="2">
      <t>フツウ</t>
    </rPh>
    <rPh sb="2" eb="4">
      <t>ヨキン</t>
    </rPh>
    <phoneticPr fontId="5"/>
  </si>
  <si>
    <t>口座番号</t>
    <rPh sb="0" eb="2">
      <t>コウザ</t>
    </rPh>
    <rPh sb="2" eb="4">
      <t>バンゴウ</t>
    </rPh>
    <phoneticPr fontId="5"/>
  </si>
  <si>
    <t>0123456</t>
    <phoneticPr fontId="7"/>
  </si>
  <si>
    <t>税抜き申請・税込み申請の別</t>
    <rPh sb="0" eb="2">
      <t>ゼイヌ</t>
    </rPh>
    <rPh sb="3" eb="5">
      <t>シンセイ</t>
    </rPh>
    <rPh sb="6" eb="8">
      <t>ゼイコ</t>
    </rPh>
    <rPh sb="9" eb="11">
      <t>シンセイ</t>
    </rPh>
    <rPh sb="12" eb="13">
      <t>ベツ</t>
    </rPh>
    <phoneticPr fontId="5"/>
  </si>
  <si>
    <t>税抜き</t>
    <rPh sb="0" eb="2">
      <t>ゼイヌ</t>
    </rPh>
    <phoneticPr fontId="5"/>
  </si>
  <si>
    <t>補助限度額</t>
    <rPh sb="0" eb="2">
      <t>ホジョ</t>
    </rPh>
    <rPh sb="2" eb="5">
      <t>ゲンドガク</t>
    </rPh>
    <phoneticPr fontId="5"/>
  </si>
  <si>
    <t>税込み</t>
    <rPh sb="0" eb="2">
      <t>ゼイコ</t>
    </rPh>
    <phoneticPr fontId="5"/>
  </si>
  <si>
    <t>申請日時点における入所者の状況</t>
    <rPh sb="0" eb="5">
      <t>シンセイビジテン</t>
    </rPh>
    <rPh sb="9" eb="11">
      <t>ニュウショ</t>
    </rPh>
    <rPh sb="11" eb="12">
      <t>シャ</t>
    </rPh>
    <rPh sb="13" eb="15">
      <t>ジョウキョウ</t>
    </rPh>
    <phoneticPr fontId="5"/>
  </si>
  <si>
    <t>定員</t>
    <rPh sb="0" eb="2">
      <t>テイイン</t>
    </rPh>
    <phoneticPr fontId="5"/>
  </si>
  <si>
    <t>名</t>
    <rPh sb="0" eb="1">
      <t>メイ</t>
    </rPh>
    <phoneticPr fontId="5"/>
  </si>
  <si>
    <t>入居者数</t>
    <rPh sb="0" eb="3">
      <t>ニュウキョシャ</t>
    </rPh>
    <rPh sb="3" eb="4">
      <t>スウ</t>
    </rPh>
    <phoneticPr fontId="5"/>
  </si>
  <si>
    <t>うち重度後遺障害者数（A）※</t>
    <rPh sb="2" eb="4">
      <t>ジュウド</t>
    </rPh>
    <rPh sb="4" eb="6">
      <t>コウイ</t>
    </rPh>
    <rPh sb="6" eb="9">
      <t>ショウガイシャ</t>
    </rPh>
    <rPh sb="9" eb="10">
      <t>スウ</t>
    </rPh>
    <phoneticPr fontId="5"/>
  </si>
  <si>
    <t>申請日以降具体的な入所の見込みがある重度後遺障害者数（B）※</t>
    <rPh sb="0" eb="3">
      <t>シンセイビ</t>
    </rPh>
    <rPh sb="3" eb="5">
      <t>イコウ</t>
    </rPh>
    <rPh sb="5" eb="8">
      <t>グタイテキ</t>
    </rPh>
    <rPh sb="9" eb="11">
      <t>ニュウショ</t>
    </rPh>
    <rPh sb="12" eb="14">
      <t>ミコ</t>
    </rPh>
    <rPh sb="18" eb="25">
      <t>ジュウドコウイショウガイシャ</t>
    </rPh>
    <rPh sb="25" eb="26">
      <t>スウ</t>
    </rPh>
    <phoneticPr fontId="5"/>
  </si>
  <si>
    <t>令和７年度末時点の重度後遺障害者数（A＋B）※</t>
  </si>
  <si>
    <t>重度後遺障害者の割合</t>
    <rPh sb="0" eb="7">
      <t>ジュウドコウイショウガイシャ</t>
    </rPh>
    <rPh sb="8" eb="10">
      <t>ワリアイ</t>
    </rPh>
    <phoneticPr fontId="5"/>
  </si>
  <si>
    <t>補助率</t>
    <rPh sb="0" eb="3">
      <t>ホジョリツ</t>
    </rPh>
    <phoneticPr fontId="5"/>
  </si>
  <si>
    <t>※当該事業における自動車事故被害者数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17" eb="18">
      <t>スウ</t>
    </rPh>
    <rPh sb="76" eb="78">
      <t>トウキュウ</t>
    </rPh>
    <rPh sb="78" eb="80">
      <t>ニンテイ</t>
    </rPh>
    <rPh sb="81" eb="82">
      <t>ウ</t>
    </rPh>
    <rPh sb="84" eb="85">
      <t>シャ</t>
    </rPh>
    <phoneticPr fontId="5"/>
  </si>
  <si>
    <t>（自動車事故による）
重度後遺障害者</t>
    <rPh sb="1" eb="4">
      <t>ジドウシャ</t>
    </rPh>
    <rPh sb="4" eb="6">
      <t>ジコ</t>
    </rPh>
    <rPh sb="11" eb="13">
      <t>ジュウド</t>
    </rPh>
    <rPh sb="13" eb="15">
      <t>コウイ</t>
    </rPh>
    <rPh sb="15" eb="18">
      <t>ショウガイシャ</t>
    </rPh>
    <phoneticPr fontId="11"/>
  </si>
  <si>
    <t>入所年月日（予定日）</t>
    <rPh sb="0" eb="2">
      <t>ニュウショ</t>
    </rPh>
    <rPh sb="2" eb="5">
      <t>ネンガッピ</t>
    </rPh>
    <rPh sb="6" eb="9">
      <t>ヨテイビ</t>
    </rPh>
    <phoneticPr fontId="11"/>
  </si>
  <si>
    <t>①</t>
  </si>
  <si>
    <t>②</t>
  </si>
  <si>
    <t>③</t>
  </si>
  <si>
    <t>④</t>
    <phoneticPr fontId="8"/>
  </si>
  <si>
    <t>⑤</t>
    <phoneticPr fontId="8"/>
  </si>
  <si>
    <t>⑥</t>
    <phoneticPr fontId="8"/>
  </si>
  <si>
    <t>⑦</t>
    <phoneticPr fontId="8"/>
  </si>
  <si>
    <t>⑧</t>
    <phoneticPr fontId="8"/>
  </si>
  <si>
    <t>⑨</t>
    <phoneticPr fontId="8"/>
  </si>
  <si>
    <t>⑩</t>
    <phoneticPr fontId="8"/>
  </si>
  <si>
    <t>（１）賃金改善費</t>
    <rPh sb="3" eb="5">
      <t>チンギン</t>
    </rPh>
    <rPh sb="5" eb="8">
      <t>カイゼンヒ</t>
    </rPh>
    <phoneticPr fontId="5"/>
  </si>
  <si>
    <t>交付申請額</t>
    <rPh sb="0" eb="2">
      <t>コウフ</t>
    </rPh>
    <rPh sb="2" eb="5">
      <t>シンセイガク</t>
    </rPh>
    <phoneticPr fontId="5"/>
  </si>
  <si>
    <t>対象職員数</t>
    <rPh sb="0" eb="2">
      <t>タイショウ</t>
    </rPh>
    <rPh sb="2" eb="5">
      <t>ショクインスウ</t>
    </rPh>
    <phoneticPr fontId="5"/>
  </si>
  <si>
    <t>賃金改善費補助申請額算出書</t>
    <rPh sb="0" eb="2">
      <t>チンギン</t>
    </rPh>
    <rPh sb="2" eb="5">
      <t>カイゼンヒ</t>
    </rPh>
    <phoneticPr fontId="5"/>
  </si>
  <si>
    <t>賃金改善費の総額(円)(1)</t>
    <phoneticPr fontId="5"/>
  </si>
  <si>
    <t>処遇改善加算等の総額(円)(2)</t>
    <phoneticPr fontId="5"/>
  </si>
  <si>
    <r>
      <t>補助対象経費</t>
    </r>
    <r>
      <rPr>
        <sz val="8"/>
        <color theme="1"/>
        <rFont val="游ゴシック"/>
        <family val="3"/>
        <charset val="128"/>
      </rPr>
      <t>（左記（１）－（２））</t>
    </r>
    <rPh sb="0" eb="2">
      <t>ホジョ</t>
    </rPh>
    <rPh sb="2" eb="4">
      <t>タイショウ</t>
    </rPh>
    <rPh sb="4" eb="6">
      <t>ケイヒ</t>
    </rPh>
    <phoneticPr fontId="5"/>
  </si>
  <si>
    <t>職員等処遇改善加算</t>
    <rPh sb="0" eb="9">
      <t>ショクイントウショグウカイゼンカサン</t>
    </rPh>
    <phoneticPr fontId="2"/>
  </si>
  <si>
    <t xml:space="preserve">（注）１．「賃金改善費の総額」は、厚生労働省所轄の介護職員処遇改善加算等の実績報告にて報告予定の
　　　　　「賃金改善所要額」のうち申請する事業所名・サービス名の見込み額の合算を記入してください。
　　　２．「処遇改善加算等の総額」は、同実績報告にて報告予定の「令和７年度の加算の総額」のうち
　　　　　申請する事業所名・サービス名の見込み額の合算を記入してください。
　　　　　既に支給を受けている国民健康保険団体連合会からの支給額および、未受領分は見込み額を合算して
　　　　　年度内の支給予定額を記入してください。
　　　３．自治体への処遇改善加算等の実績報告書を後日提出して頂きますが、金額超過が判明した場合には返還を求める事があります。						</t>
  </si>
  <si>
    <t>（２）施設支援費</t>
    <phoneticPr fontId="5"/>
  </si>
  <si>
    <t>税抜金額</t>
    <rPh sb="0" eb="2">
      <t>ゼイヌ</t>
    </rPh>
    <rPh sb="2" eb="4">
      <t>キンガク</t>
    </rPh>
    <phoneticPr fontId="5"/>
  </si>
  <si>
    <t>消費税</t>
    <rPh sb="0" eb="3">
      <t>ショウヒゼイ</t>
    </rPh>
    <phoneticPr fontId="5"/>
  </si>
  <si>
    <t>税込金額</t>
    <rPh sb="0" eb="2">
      <t>ゼイコ</t>
    </rPh>
    <rPh sb="2" eb="4">
      <t>キンガク</t>
    </rPh>
    <phoneticPr fontId="5"/>
  </si>
  <si>
    <t>補助金対象経費</t>
    <rPh sb="0" eb="3">
      <t>ホジョキン</t>
    </rPh>
    <rPh sb="3" eb="5">
      <t>タイショウ</t>
    </rPh>
    <rPh sb="5" eb="7">
      <t>ケイヒ</t>
    </rPh>
    <phoneticPr fontId="5"/>
  </si>
  <si>
    <t>分類</t>
    <rPh sb="0" eb="2">
      <t>ブンルイ</t>
    </rPh>
    <phoneticPr fontId="5"/>
  </si>
  <si>
    <t>購入機器名</t>
    <rPh sb="0" eb="2">
      <t>コウニュウ</t>
    </rPh>
    <rPh sb="2" eb="5">
      <t>キキメイ</t>
    </rPh>
    <phoneticPr fontId="5"/>
  </si>
  <si>
    <t>メーカー名</t>
    <rPh sb="4" eb="5">
      <t>メイ</t>
    </rPh>
    <phoneticPr fontId="5"/>
  </si>
  <si>
    <t>型番</t>
    <rPh sb="0" eb="2">
      <t>カタバン</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</si>
  <si>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</si>
  <si>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</si>
  <si>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</si>
  <si>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</si>
  <si>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納品日</t>
    <rPh sb="0" eb="3">
      <t>ノウヒンビ</t>
    </rPh>
    <phoneticPr fontId="5"/>
  </si>
  <si>
    <t>実施年月</t>
    <rPh sb="0" eb="2">
      <t>ジッシ</t>
    </rPh>
    <rPh sb="2" eb="4">
      <t>ネンゲツ</t>
    </rPh>
    <phoneticPr fontId="5"/>
  </si>
  <si>
    <t>医用テレメータ</t>
  </si>
  <si>
    <t>○○○(株)</t>
    <rPh sb="3" eb="6">
      <t>カブ</t>
    </rPh>
    <phoneticPr fontId="5"/>
  </si>
  <si>
    <t>XX-XXXX</t>
    <phoneticPr fontId="10"/>
  </si>
  <si>
    <t>式</t>
    <rPh sb="0" eb="1">
      <t>シキ</t>
    </rPh>
    <phoneticPr fontId="5"/>
  </si>
  <si>
    <t>チルトテーブル</t>
  </si>
  <si>
    <t>XX-XXXX</t>
  </si>
  <si>
    <t>リクライニング車椅子</t>
  </si>
  <si>
    <t>台</t>
    <rPh sb="0" eb="1">
      <t>ダイ</t>
    </rPh>
    <phoneticPr fontId="5"/>
  </si>
  <si>
    <t>特殊浴槽</t>
    <rPh sb="0" eb="2">
      <t>トクシュ</t>
    </rPh>
    <rPh sb="2" eb="4">
      <t>ヨクソウ</t>
    </rPh>
    <phoneticPr fontId="5"/>
  </si>
  <si>
    <t>シャワーチェア</t>
    <phoneticPr fontId="5"/>
  </si>
  <si>
    <t>　施設支援費により導入した介護器具・用具等の導入（更新・増設）理由及び使用方法</t>
    <rPh sb="9" eb="11">
      <t>ドウニュウ</t>
    </rPh>
    <rPh sb="13" eb="15">
      <t>カイゴ</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5"/>
  </si>
  <si>
    <t>新規施設支援費</t>
    <rPh sb="0" eb="2">
      <t>シンキ</t>
    </rPh>
    <rPh sb="2" eb="4">
      <t>シセツ</t>
    </rPh>
    <rPh sb="4" eb="7">
      <t>シエンヒ</t>
    </rPh>
    <phoneticPr fontId="5"/>
  </si>
  <si>
    <t>実施内容</t>
    <rPh sb="0" eb="2">
      <t>ジッシ</t>
    </rPh>
    <rPh sb="2" eb="4">
      <t>ナイヨウ</t>
    </rPh>
    <phoneticPr fontId="5"/>
  </si>
  <si>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5"/>
  </si>
  <si>
    <t>入所施設支援費</t>
    <rPh sb="0" eb="7">
      <t>ニュウショシセツシエンヒ</t>
    </rPh>
    <phoneticPr fontId="5"/>
  </si>
  <si>
    <t>同種の介護器具・用具等の保有の有無</t>
    <phoneticPr fontId="9"/>
  </si>
  <si>
    <t>なし</t>
  </si>
  <si>
    <t>導入・更新等の別</t>
    <rPh sb="0" eb="2">
      <t>ドウニュウ</t>
    </rPh>
    <rPh sb="3" eb="5">
      <t>コウシン</t>
    </rPh>
    <rPh sb="5" eb="6">
      <t>トウ</t>
    </rPh>
    <rPh sb="7" eb="8">
      <t>ベツ</t>
    </rPh>
    <phoneticPr fontId="5"/>
  </si>
  <si>
    <t>導入</t>
    <rPh sb="0" eb="2">
      <t>ドウニュウ</t>
    </rPh>
    <phoneticPr fontId="5"/>
  </si>
  <si>
    <t>理由・効果</t>
    <rPh sb="0" eb="2">
      <t>リユウ</t>
    </rPh>
    <rPh sb="3" eb="5">
      <t>コウカ</t>
    </rPh>
    <phoneticPr fontId="5"/>
  </si>
  <si>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施設においては、当該機器を保有していないことから、導入を希望。</t>
    </r>
    <rPh sb="28" eb="30">
      <t>ショウジョウ</t>
    </rPh>
    <rPh sb="37" eb="39">
      <t>タイオウ</t>
    </rPh>
    <rPh sb="44" eb="45">
      <t>ホン</t>
    </rPh>
    <rPh sb="45" eb="47">
      <t>キキ</t>
    </rPh>
    <rPh sb="48" eb="50">
      <t>ドウニュウ</t>
    </rPh>
    <rPh sb="58" eb="60">
      <t>ホウホウ</t>
    </rPh>
    <rPh sb="64" eb="65">
      <t>モチ</t>
    </rPh>
    <rPh sb="76" eb="78">
      <t>カイゼン</t>
    </rPh>
    <rPh sb="79" eb="80">
      <t>ハカ</t>
    </rPh>
    <rPh sb="86" eb="88">
      <t>コウジョウ</t>
    </rPh>
    <rPh sb="89" eb="91">
      <t>メザ</t>
    </rPh>
    <rPh sb="95" eb="96">
      <t>カンガ</t>
    </rPh>
    <rPh sb="111" eb="113">
      <t>トウガイ</t>
    </rPh>
    <rPh sb="113" eb="115">
      <t>キキ</t>
    </rPh>
    <rPh sb="116" eb="118">
      <t>ホユウ</t>
    </rPh>
    <rPh sb="128" eb="130">
      <t>ドウニュウ</t>
    </rPh>
    <rPh sb="131" eb="133">
      <t>キボウ</t>
    </rPh>
    <phoneticPr fontId="5"/>
  </si>
  <si>
    <t>あり</t>
  </si>
  <si>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施設においては、当該機器を保有していないことから、導入を希望。</t>
    </r>
    <phoneticPr fontId="7"/>
  </si>
  <si>
    <t>更新</t>
    <rPh sb="0" eb="2">
      <t>コウシン</t>
    </rPh>
    <phoneticPr fontId="5"/>
  </si>
  <si>
    <t>増設</t>
    <rPh sb="0" eb="2">
      <t>ゾウセツ</t>
    </rPh>
    <phoneticPr fontId="7"/>
  </si>
  <si>
    <t>増設</t>
    <rPh sb="0" eb="2">
      <t>ゾウセツ</t>
    </rPh>
    <phoneticPr fontId="5"/>
  </si>
  <si>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
    <phoneticPr fontId="5"/>
  </si>
  <si>
    <t>（３）求人情報発信費</t>
    <rPh sb="3" eb="10">
      <t>キュウジンジョウホウハッシンヒ</t>
    </rPh>
    <phoneticPr fontId="5"/>
  </si>
  <si>
    <t>イ　就職情報掲載料、新聞広告、パンフレット作成等を申請する場合</t>
    <phoneticPr fontId="5"/>
  </si>
  <si>
    <t>実施時期</t>
    <rPh sb="0" eb="2">
      <t>ジッシ</t>
    </rPh>
    <rPh sb="2" eb="4">
      <t>ジキ</t>
    </rPh>
    <phoneticPr fontId="5"/>
  </si>
  <si>
    <t>掲載終了日または納品日</t>
    <rPh sb="0" eb="5">
      <t>ケイサイシュウリョウビ</t>
    </rPh>
    <rPh sb="8" eb="11">
      <t>ノウヒンビ</t>
    </rPh>
    <phoneticPr fontId="5"/>
  </si>
  <si>
    <t>金額（税抜）</t>
    <rPh sb="0" eb="2">
      <t>キンガク</t>
    </rPh>
    <rPh sb="3" eb="5">
      <t>ゼイヌ</t>
    </rPh>
    <phoneticPr fontId="5"/>
  </si>
  <si>
    <t>消費税額</t>
    <rPh sb="0" eb="3">
      <t>ショウヒゼイ</t>
    </rPh>
    <rPh sb="3" eb="4">
      <t>ガク</t>
    </rPh>
    <phoneticPr fontId="5"/>
  </si>
  <si>
    <t>金額（税込）</t>
    <rPh sb="0" eb="2">
      <t>キンガク</t>
    </rPh>
    <rPh sb="3" eb="5">
      <t>ゼイコ</t>
    </rPh>
    <phoneticPr fontId="10"/>
  </si>
  <si>
    <t>運営会社名</t>
    <phoneticPr fontId="10"/>
  </si>
  <si>
    <t>サイトURL及び成果物の名称</t>
    <rPh sb="6" eb="7">
      <t>オヨ</t>
    </rPh>
    <rPh sb="8" eb="11">
      <t>セイカブツ</t>
    </rPh>
    <rPh sb="12" eb="14">
      <t>メイショウ</t>
    </rPh>
    <phoneticPr fontId="10"/>
  </si>
  <si>
    <t>大手就職情報サイト○○○掲載</t>
    <rPh sb="0" eb="2">
      <t>オオテ</t>
    </rPh>
    <rPh sb="2" eb="4">
      <t>シュウショク</t>
    </rPh>
    <rPh sb="4" eb="6">
      <t>ジョウホウ</t>
    </rPh>
    <rPh sb="12" eb="14">
      <t>ケイサイ</t>
    </rPh>
    <phoneticPr fontId="5"/>
  </si>
  <si>
    <t>令和７年12月～令和８年２月</t>
    <phoneticPr fontId="7"/>
  </si>
  <si>
    <t>○○○(株)</t>
    <rPh sb="3" eb="6">
      <t>カブ</t>
    </rPh>
    <phoneticPr fontId="10"/>
  </si>
  <si>
    <t>XX/XXXX.XX</t>
  </si>
  <si>
    <t>パンフレットの作成</t>
    <rPh sb="7" eb="9">
      <t>サクセイ</t>
    </rPh>
    <phoneticPr fontId="5"/>
  </si>
  <si>
    <t>令和８年１月</t>
    <phoneticPr fontId="7"/>
  </si>
  <si>
    <t>職員募集！</t>
    <rPh sb="0" eb="2">
      <t>ショクイン</t>
    </rPh>
    <rPh sb="2" eb="4">
      <t>ボシュウ</t>
    </rPh>
    <phoneticPr fontId="10"/>
  </si>
  <si>
    <t>チラシ作成</t>
    <rPh sb="3" eb="5">
      <t>サクセイ</t>
    </rPh>
    <phoneticPr fontId="5"/>
  </si>
  <si>
    <t>令和８年２月</t>
    <phoneticPr fontId="7"/>
  </si>
  <si>
    <t>ロ　職業紹介手数料、採用課金型求人掲載料を申請する場合</t>
    <rPh sb="21" eb="23">
      <t>シンセイ</t>
    </rPh>
    <rPh sb="25" eb="27">
      <t>バアイ</t>
    </rPh>
    <phoneticPr fontId="5"/>
  </si>
  <si>
    <t>対象職員</t>
    <rPh sb="0" eb="2">
      <t>タイショウ</t>
    </rPh>
    <rPh sb="2" eb="4">
      <t>ショクイン</t>
    </rPh>
    <phoneticPr fontId="10"/>
  </si>
  <si>
    <t>雇用形態</t>
    <rPh sb="0" eb="2">
      <t>コヨウ</t>
    </rPh>
    <rPh sb="2" eb="4">
      <t>ケイタイ</t>
    </rPh>
    <phoneticPr fontId="10"/>
  </si>
  <si>
    <t>雇用開始日</t>
    <rPh sb="0" eb="5">
      <t>コヨウカイシビ</t>
    </rPh>
    <phoneticPr fontId="10"/>
  </si>
  <si>
    <t>紹介手数料（税抜）</t>
    <rPh sb="0" eb="5">
      <t>ショウカイテスウリョウ</t>
    </rPh>
    <rPh sb="6" eb="8">
      <t>ゼイヌ</t>
    </rPh>
    <phoneticPr fontId="5"/>
  </si>
  <si>
    <t>紹介会社名</t>
    <rPh sb="0" eb="2">
      <t>ショウカイ</t>
    </rPh>
    <rPh sb="2" eb="4">
      <t>ガイシャ</t>
    </rPh>
    <rPh sb="4" eb="5">
      <t>メイ</t>
    </rPh>
    <phoneticPr fontId="10"/>
  </si>
  <si>
    <t>田中太郎</t>
    <rPh sb="0" eb="4">
      <t>タナカタロウ</t>
    </rPh>
    <phoneticPr fontId="5"/>
  </si>
  <si>
    <t>正社員</t>
    <rPh sb="0" eb="3">
      <t>セイシャイン</t>
    </rPh>
    <phoneticPr fontId="10"/>
  </si>
  <si>
    <t>田中次郎</t>
    <rPh sb="0" eb="4">
      <t>タナカジロウ</t>
    </rPh>
    <phoneticPr fontId="7"/>
  </si>
  <si>
    <t>パート</t>
  </si>
  <si>
    <t>田中三郎</t>
    <rPh sb="0" eb="4">
      <t>タナカサブロウ</t>
    </rPh>
    <phoneticPr fontId="5"/>
  </si>
  <si>
    <t>求人情報発信費により得られた成果</t>
    <rPh sb="0" eb="2">
      <t>キュウジン</t>
    </rPh>
    <rPh sb="2" eb="4">
      <t>ジョウホウ</t>
    </rPh>
    <rPh sb="4" eb="6">
      <t>ハッシン</t>
    </rPh>
    <rPh sb="6" eb="7">
      <t>ヒ</t>
    </rPh>
    <rPh sb="10" eb="11">
      <t>エ</t>
    </rPh>
    <rPh sb="14" eb="16">
      <t>セイカ</t>
    </rPh>
    <phoneticPr fontId="5"/>
  </si>
  <si>
    <t>採用出来た人数</t>
    <rPh sb="0" eb="2">
      <t>サイヨウ</t>
    </rPh>
    <rPh sb="2" eb="4">
      <t>デキ</t>
    </rPh>
    <rPh sb="5" eb="7">
      <t>ニンズウ</t>
    </rPh>
    <phoneticPr fontId="5"/>
  </si>
  <si>
    <t>採用に至らなかった場合、その理由・要因</t>
    <rPh sb="0" eb="2">
      <t>サイヨウ</t>
    </rPh>
    <rPh sb="3" eb="4">
      <t>イタ</t>
    </rPh>
    <rPh sb="9" eb="11">
      <t>バアイ</t>
    </rPh>
    <rPh sb="14" eb="16">
      <t>リユウ</t>
    </rPh>
    <rPh sb="17" eb="19">
      <t>ヨウイン</t>
    </rPh>
    <phoneticPr fontId="5"/>
  </si>
  <si>
    <t>パンフレットを見た方から応募があったが選考途中で他社へ入社するため、辞退の申し出があり入社まで至らなかった。</t>
    <rPh sb="7" eb="8">
      <t>ミ</t>
    </rPh>
    <rPh sb="9" eb="10">
      <t>カタ</t>
    </rPh>
    <rPh sb="12" eb="14">
      <t>オウボ</t>
    </rPh>
    <rPh sb="19" eb="21">
      <t>センコウ</t>
    </rPh>
    <rPh sb="21" eb="23">
      <t>トチュウ</t>
    </rPh>
    <rPh sb="24" eb="26">
      <t>タシャ</t>
    </rPh>
    <rPh sb="27" eb="29">
      <t>ニュウシャ</t>
    </rPh>
    <rPh sb="34" eb="36">
      <t>ジタイ</t>
    </rPh>
    <rPh sb="37" eb="38">
      <t>モウ</t>
    </rPh>
    <rPh sb="39" eb="40">
      <t>デ</t>
    </rPh>
    <rPh sb="43" eb="45">
      <t>ニュウシャ</t>
    </rPh>
    <rPh sb="47" eb="48">
      <t>イタ</t>
    </rPh>
    <phoneticPr fontId="5"/>
  </si>
  <si>
    <t>（４）研修等経費</t>
    <rPh sb="3" eb="6">
      <t>ケンシュウトウ</t>
    </rPh>
    <rPh sb="6" eb="8">
      <t>ケイヒ</t>
    </rPh>
    <phoneticPr fontId="5"/>
  </si>
  <si>
    <t>イ　研修等に参加する場合</t>
    <rPh sb="2" eb="5">
      <t>ケンシュウトウ</t>
    </rPh>
    <rPh sb="6" eb="8">
      <t>サンカ</t>
    </rPh>
    <rPh sb="10" eb="12">
      <t>バアイ</t>
    </rPh>
    <phoneticPr fontId="5"/>
  </si>
  <si>
    <t>研修期間</t>
    <rPh sb="0" eb="2">
      <t>ケンシュウ</t>
    </rPh>
    <rPh sb="2" eb="4">
      <t>キカン</t>
    </rPh>
    <phoneticPr fontId="5"/>
  </si>
  <si>
    <t>出席者</t>
    <rPh sb="0" eb="3">
      <t>シュッセキシャ</t>
    </rPh>
    <phoneticPr fontId="5"/>
  </si>
  <si>
    <t>開催場所</t>
    <rPh sb="0" eb="2">
      <t>カイサイ</t>
    </rPh>
    <rPh sb="2" eb="4">
      <t>バショ</t>
    </rPh>
    <phoneticPr fontId="5"/>
  </si>
  <si>
    <t>研修名</t>
    <rPh sb="0" eb="2">
      <t>ケンシュウ</t>
    </rPh>
    <rPh sb="2" eb="3">
      <t>メイ</t>
    </rPh>
    <phoneticPr fontId="5"/>
  </si>
  <si>
    <t>開始日</t>
    <rPh sb="0" eb="3">
      <t>カイシビ</t>
    </rPh>
    <phoneticPr fontId="5"/>
  </si>
  <si>
    <t>終了日</t>
    <rPh sb="0" eb="3">
      <t>シュウリョウビ</t>
    </rPh>
    <phoneticPr fontId="5"/>
  </si>
  <si>
    <t>役職</t>
    <rPh sb="0" eb="2">
      <t>ヤクショク</t>
    </rPh>
    <phoneticPr fontId="5"/>
  </si>
  <si>
    <t>旅費</t>
    <rPh sb="0" eb="2">
      <t>リョヒ</t>
    </rPh>
    <phoneticPr fontId="5"/>
  </si>
  <si>
    <t>受講料・参加費等</t>
    <rPh sb="0" eb="3">
      <t>ジュコウリョウ</t>
    </rPh>
    <rPh sb="4" eb="7">
      <t>サンカヒ</t>
    </rPh>
    <rPh sb="7" eb="8">
      <t>トウ</t>
    </rPh>
    <phoneticPr fontId="5"/>
  </si>
  <si>
    <t>補助対象経費</t>
    <rPh sb="0" eb="6">
      <t>ホジョタイショウケイヒ</t>
    </rPh>
    <phoneticPr fontId="5"/>
  </si>
  <si>
    <t>補助金申請額</t>
    <rPh sb="0" eb="3">
      <t>ホジョキン</t>
    </rPh>
    <rPh sb="3" eb="6">
      <t>シンセイガク</t>
    </rPh>
    <phoneticPr fontId="5"/>
  </si>
  <si>
    <t>自己負担額</t>
    <rPh sb="0" eb="2">
      <t>ジコ</t>
    </rPh>
    <rPh sb="2" eb="5">
      <t>フタンガク</t>
    </rPh>
    <phoneticPr fontId="5"/>
  </si>
  <si>
    <t>施設名</t>
    <rPh sb="0" eb="2">
      <t>シセツ</t>
    </rPh>
    <rPh sb="2" eb="3">
      <t>メイ</t>
    </rPh>
    <phoneticPr fontId="5"/>
  </si>
  <si>
    <t>喀痰吸引等研修</t>
    <rPh sb="0" eb="2">
      <t>カクタン</t>
    </rPh>
    <rPh sb="2" eb="4">
      <t>キュウイン</t>
    </rPh>
    <rPh sb="4" eb="5">
      <t>トウ</t>
    </rPh>
    <rPh sb="5" eb="7">
      <t>ケンシュウ</t>
    </rPh>
    <phoneticPr fontId="5"/>
  </si>
  <si>
    <t>生活支援員</t>
    <rPh sb="0" eb="5">
      <t>セイカツシエンイン</t>
    </rPh>
    <phoneticPr fontId="5"/>
  </si>
  <si>
    <t>国土花子</t>
    <rPh sb="0" eb="2">
      <t>コクド</t>
    </rPh>
    <rPh sb="2" eb="4">
      <t>ハナコ</t>
    </rPh>
    <phoneticPr fontId="5"/>
  </si>
  <si>
    <t>岡山療護センター</t>
    <rPh sb="0" eb="2">
      <t>オカヤマ</t>
    </rPh>
    <rPh sb="2" eb="4">
      <t>リョウゴ</t>
    </rPh>
    <phoneticPr fontId="5"/>
  </si>
  <si>
    <t>岡山県岡山市北区西古松2-8-35</t>
    <rPh sb="0" eb="3">
      <t>オカヤマケン</t>
    </rPh>
    <rPh sb="3" eb="6">
      <t>オカヤマシ</t>
    </rPh>
    <rPh sb="6" eb="8">
      <t>キタク</t>
    </rPh>
    <rPh sb="8" eb="9">
      <t>ニシ</t>
    </rPh>
    <rPh sb="9" eb="11">
      <t>フルマツ</t>
    </rPh>
    <phoneticPr fontId="5"/>
  </si>
  <si>
    <t>交通太郎</t>
    <rPh sb="0" eb="2">
      <t>コウツウ</t>
    </rPh>
    <rPh sb="2" eb="4">
      <t>タロウ</t>
    </rPh>
    <phoneticPr fontId="5"/>
  </si>
  <si>
    <t>国土研修所</t>
    <rPh sb="0" eb="2">
      <t>コクド</t>
    </rPh>
    <rPh sb="2" eb="4">
      <t>ケンシュウ</t>
    </rPh>
    <rPh sb="4" eb="5">
      <t>トコロ</t>
    </rPh>
    <phoneticPr fontId="5"/>
  </si>
  <si>
    <t>東京都千代田区霞が関2－1－3</t>
    <rPh sb="0" eb="3">
      <t>トウキョウト</t>
    </rPh>
    <rPh sb="3" eb="7">
      <t>チヨダク</t>
    </rPh>
    <rPh sb="7" eb="8">
      <t>カスミ</t>
    </rPh>
    <rPh sb="9" eb="10">
      <t>セキ</t>
    </rPh>
    <phoneticPr fontId="5"/>
  </si>
  <si>
    <t>ロ　研修等を開催する場合</t>
  </si>
  <si>
    <t>講師</t>
    <rPh sb="0" eb="2">
      <t>コウシ</t>
    </rPh>
    <phoneticPr fontId="5"/>
  </si>
  <si>
    <t>会議費</t>
    <rPh sb="0" eb="3">
      <t>カイギヒ</t>
    </rPh>
    <phoneticPr fontId="5"/>
  </si>
  <si>
    <t>旅費・諸謝金</t>
    <rPh sb="0" eb="2">
      <t>リョヒ</t>
    </rPh>
    <rPh sb="3" eb="4">
      <t>ショ</t>
    </rPh>
    <rPh sb="4" eb="6">
      <t>シャキン</t>
    </rPh>
    <phoneticPr fontId="5"/>
  </si>
  <si>
    <t>補助対象経費</t>
    <rPh sb="0" eb="2">
      <t>ホジョ</t>
    </rPh>
    <rPh sb="2" eb="4">
      <t>タイショウ</t>
    </rPh>
    <rPh sb="4" eb="6">
      <t>ケイヒ</t>
    </rPh>
    <phoneticPr fontId="5"/>
  </si>
  <si>
    <t>補助金申請額</t>
    <rPh sb="0" eb="2">
      <t>ホジョ</t>
    </rPh>
    <rPh sb="2" eb="3">
      <t>キン</t>
    </rPh>
    <rPh sb="3" eb="6">
      <t>シンセイガク</t>
    </rPh>
    <phoneticPr fontId="5"/>
  </si>
  <si>
    <t>参加人数</t>
    <rPh sb="0" eb="2">
      <t>サンカ</t>
    </rPh>
    <rPh sb="2" eb="4">
      <t>ニンズウ</t>
    </rPh>
    <phoneticPr fontId="5"/>
  </si>
  <si>
    <t>意思決定研修</t>
    <rPh sb="0" eb="2">
      <t>イシ</t>
    </rPh>
    <rPh sb="2" eb="4">
      <t>ケッテイ</t>
    </rPh>
    <rPh sb="4" eb="6">
      <t>ケンシュウ</t>
    </rPh>
    <phoneticPr fontId="5"/>
  </si>
  <si>
    <t>大学教授</t>
    <rPh sb="0" eb="2">
      <t>ダイガク</t>
    </rPh>
    <rPh sb="2" eb="4">
      <t>キョウジュ</t>
    </rPh>
    <phoneticPr fontId="5"/>
  </si>
  <si>
    <t>国土太郎</t>
    <rPh sb="0" eb="2">
      <t>コクド</t>
    </rPh>
    <rPh sb="2" eb="4">
      <t>タロウ</t>
    </rPh>
    <phoneticPr fontId="5"/>
  </si>
  <si>
    <t>交通花子</t>
    <rPh sb="0" eb="2">
      <t>コウツウ</t>
    </rPh>
    <rPh sb="2" eb="4">
      <t>ハナコ</t>
    </rPh>
    <phoneticPr fontId="5"/>
  </si>
  <si>
    <t>賃金改善費、求人情報発信費、研修等経費の交付を受けることにより得られる効果と今後の活用方法</t>
    <rPh sb="6" eb="8">
      <t>キュウジン</t>
    </rPh>
    <rPh sb="8" eb="10">
      <t>ジョウホウ</t>
    </rPh>
    <rPh sb="10" eb="12">
      <t>ハッシン</t>
    </rPh>
    <rPh sb="12" eb="13">
      <t>ヒ</t>
    </rPh>
    <rPh sb="14" eb="16">
      <t>ケンシュウ</t>
    </rPh>
    <rPh sb="16" eb="17">
      <t>トウ</t>
    </rPh>
    <rPh sb="17" eb="19">
      <t>ケイヒ</t>
    </rPh>
    <rPh sb="20" eb="22">
      <t>コウフ</t>
    </rPh>
    <rPh sb="23" eb="24">
      <t>ウ</t>
    </rPh>
    <rPh sb="31" eb="32">
      <t>エ</t>
    </rPh>
    <rPh sb="35" eb="37">
      <t>コウカ</t>
    </rPh>
    <rPh sb="38" eb="40">
      <t>コンゴ</t>
    </rPh>
    <rPh sb="41" eb="43">
      <t>カツヨウ</t>
    </rPh>
    <rPh sb="43" eb="45">
      <t>ホウホウ</t>
    </rPh>
    <phoneticPr fontId="5"/>
  </si>
  <si>
    <t>得られる効果</t>
    <rPh sb="0" eb="1">
      <t>エ</t>
    </rPh>
    <rPh sb="4" eb="6">
      <t>コウカ</t>
    </rPh>
    <phoneticPr fontId="5"/>
  </si>
  <si>
    <r>
      <t>求人情報発信費の交付を受けることで、</t>
    </r>
    <r>
      <rPr>
        <sz val="9"/>
        <color rgb="FFFF0000"/>
        <rFont val="游ゴシック"/>
        <family val="3"/>
        <charset val="128"/>
      </rPr>
      <t>自動車事故による重度後遺障害者に</t>
    </r>
    <r>
      <rPr>
        <sz val="9"/>
        <rFont val="游ゴシック"/>
        <family val="3"/>
        <charset val="128"/>
      </rPr>
      <t>～のような効果が期待できる。</t>
    </r>
    <rPh sb="0" eb="2">
      <t>キュウジン</t>
    </rPh>
    <rPh sb="2" eb="4">
      <t>ジョウホウ</t>
    </rPh>
    <rPh sb="4" eb="7">
      <t>ハッシンヒ</t>
    </rPh>
    <rPh sb="8" eb="10">
      <t>コウフ</t>
    </rPh>
    <rPh sb="11" eb="12">
      <t>ウ</t>
    </rPh>
    <rPh sb="18" eb="21">
      <t>ジドウシャ</t>
    </rPh>
    <rPh sb="21" eb="23">
      <t>ジコ</t>
    </rPh>
    <rPh sb="26" eb="33">
      <t>ジュウドコウイショウガイシャ</t>
    </rPh>
    <rPh sb="39" eb="41">
      <t>コウカ</t>
    </rPh>
    <rPh sb="42" eb="44">
      <t>キタイ</t>
    </rPh>
    <phoneticPr fontId="7"/>
  </si>
  <si>
    <t>得られる効果の活用方法</t>
    <rPh sb="0" eb="1">
      <t>エ</t>
    </rPh>
    <rPh sb="4" eb="6">
      <t>コウカ</t>
    </rPh>
    <rPh sb="7" eb="11">
      <t>カツヨウホウホウ</t>
    </rPh>
    <phoneticPr fontId="5"/>
  </si>
  <si>
    <r>
      <t>～に取り組んだことにより～の効果が得られ、</t>
    </r>
    <r>
      <rPr>
        <sz val="9"/>
        <color rgb="FFFF0000"/>
        <rFont val="游ゴシック"/>
        <family val="3"/>
        <charset val="128"/>
      </rPr>
      <t>自動車事故による重度後遺障害者</t>
    </r>
    <r>
      <rPr>
        <sz val="9"/>
        <rFont val="游ゴシック"/>
        <family val="3"/>
        <charset val="128"/>
      </rPr>
      <t>の利用促進に繋ぐことができる。</t>
    </r>
    <rPh sb="2" eb="3">
      <t>ト</t>
    </rPh>
    <rPh sb="4" eb="5">
      <t>ク</t>
    </rPh>
    <rPh sb="14" eb="16">
      <t>コウカ</t>
    </rPh>
    <rPh sb="17" eb="18">
      <t>エ</t>
    </rPh>
    <rPh sb="37" eb="39">
      <t>リヨウ</t>
    </rPh>
    <rPh sb="39" eb="41">
      <t>ソクシン</t>
    </rPh>
    <rPh sb="42" eb="43">
      <t>ツナ</t>
    </rPh>
    <phoneticPr fontId="7"/>
  </si>
  <si>
    <t>補助金交付申請に関する担当者</t>
    <rPh sb="0" eb="3">
      <t>ホジョキン</t>
    </rPh>
    <rPh sb="3" eb="5">
      <t>コウフ</t>
    </rPh>
    <rPh sb="5" eb="7">
      <t>シンセイ</t>
    </rPh>
    <rPh sb="8" eb="9">
      <t>カン</t>
    </rPh>
    <rPh sb="11" eb="14">
      <t>タントウシャ</t>
    </rPh>
    <phoneticPr fontId="5"/>
  </si>
  <si>
    <t>郵便物の宛名</t>
    <rPh sb="0" eb="3">
      <t>ユウビンブツ</t>
    </rPh>
    <rPh sb="4" eb="6">
      <t>アテナ</t>
    </rPh>
    <phoneticPr fontId="5"/>
  </si>
  <si>
    <t>国土太郎</t>
    <rPh sb="0" eb="2">
      <t>コクド</t>
    </rPh>
    <rPh sb="2" eb="4">
      <t>タロウ</t>
    </rPh>
    <phoneticPr fontId="7"/>
  </si>
  <si>
    <t>郵便物の送付先住所</t>
    <rPh sb="0" eb="3">
      <t>ユウビンブツ</t>
    </rPh>
    <rPh sb="4" eb="7">
      <t>ソウフサキ</t>
    </rPh>
    <rPh sb="7" eb="9">
      <t>ジュウショ</t>
    </rPh>
    <phoneticPr fontId="5"/>
  </si>
  <si>
    <t>〒100-8918　東京都千代田区霞が関2-1-3</t>
    <phoneticPr fontId="7"/>
  </si>
  <si>
    <t>所属</t>
    <rPh sb="0" eb="2">
      <t>ショゾク</t>
    </rPh>
    <phoneticPr fontId="5"/>
  </si>
  <si>
    <t>氏名ふりがな</t>
    <rPh sb="0" eb="2">
      <t>シメイ</t>
    </rPh>
    <phoneticPr fontId="5"/>
  </si>
  <si>
    <t>電話番号</t>
    <rPh sb="0" eb="4">
      <t>デンワバンゴウ</t>
    </rPh>
    <phoneticPr fontId="5"/>
  </si>
  <si>
    <t>FAX番号</t>
    <rPh sb="3" eb="5">
      <t>バンゴウ</t>
    </rPh>
    <phoneticPr fontId="5"/>
  </si>
  <si>
    <t>e-mail</t>
  </si>
  <si>
    <t>担当者①</t>
    <rPh sb="0" eb="3">
      <t>タントウシャ</t>
    </rPh>
    <phoneticPr fontId="5"/>
  </si>
  <si>
    <t>事務課</t>
    <rPh sb="0" eb="2">
      <t>ジム</t>
    </rPh>
    <rPh sb="2" eb="3">
      <t>カ</t>
    </rPh>
    <phoneticPr fontId="7"/>
  </si>
  <si>
    <t>主任</t>
    <rPh sb="0" eb="2">
      <t>シュニン</t>
    </rPh>
    <phoneticPr fontId="7"/>
  </si>
  <si>
    <t>国土次郎</t>
    <rPh sb="0" eb="4">
      <t>コクドジロウ</t>
    </rPh>
    <phoneticPr fontId="7"/>
  </si>
  <si>
    <t>こくどじろう</t>
    <phoneticPr fontId="7"/>
  </si>
  <si>
    <t>080-0000-0000</t>
    <phoneticPr fontId="7"/>
  </si>
  <si>
    <t>kokudoziro@abc</t>
    <phoneticPr fontId="7"/>
  </si>
  <si>
    <t>担当者②</t>
    <rPh sb="0" eb="3">
      <t>タントウシャ</t>
    </rPh>
    <phoneticPr fontId="5"/>
  </si>
  <si>
    <t>事務課</t>
    <rPh sb="0" eb="3">
      <t>ジムカ</t>
    </rPh>
    <phoneticPr fontId="7"/>
  </si>
  <si>
    <t>副主任</t>
    <rPh sb="0" eb="3">
      <t>フクシュニン</t>
    </rPh>
    <phoneticPr fontId="7"/>
  </si>
  <si>
    <t>国土太郎</t>
    <rPh sb="0" eb="4">
      <t>コクドタロウ</t>
    </rPh>
    <phoneticPr fontId="7"/>
  </si>
  <si>
    <t>こくどたろう</t>
    <phoneticPr fontId="7"/>
  </si>
  <si>
    <t>090-0000-0000</t>
    <phoneticPr fontId="7"/>
  </si>
  <si>
    <t>kokudosaburo@abc</t>
    <phoneticPr fontId="7"/>
  </si>
  <si>
    <t>■請求書関係</t>
    <rPh sb="1" eb="4">
      <t>セイキュウショ</t>
    </rPh>
    <phoneticPr fontId="5"/>
  </si>
  <si>
    <t>本件責任者：</t>
    <rPh sb="0" eb="2">
      <t>ホンケン</t>
    </rPh>
    <rPh sb="2" eb="5">
      <t>セキニンシャ</t>
    </rPh>
    <phoneticPr fontId="5"/>
  </si>
  <si>
    <t>連絡先：</t>
    <rPh sb="0" eb="3">
      <t>レンラクサキ</t>
    </rPh>
    <phoneticPr fontId="5"/>
  </si>
  <si>
    <t>000-0000-0000</t>
    <phoneticPr fontId="7"/>
  </si>
  <si>
    <t>担当者：</t>
    <rPh sb="0" eb="3">
      <t>タントウシャ</t>
    </rPh>
    <phoneticPr fontId="5"/>
  </si>
  <si>
    <t>■検収調書A関係（施設支援費）</t>
    <rPh sb="1" eb="3">
      <t>ケンシュウ</t>
    </rPh>
    <rPh sb="3" eb="5">
      <t>チョウショ</t>
    </rPh>
    <rPh sb="6" eb="8">
      <t>カンケイ</t>
    </rPh>
    <rPh sb="9" eb="11">
      <t>シセツ</t>
    </rPh>
    <rPh sb="11" eb="13">
      <t>シエン</t>
    </rPh>
    <rPh sb="13" eb="14">
      <t>ヒ</t>
    </rPh>
    <phoneticPr fontId="5"/>
  </si>
  <si>
    <t>購入機器名</t>
    <rPh sb="0" eb="5">
      <t>コウニュウキキメイ</t>
    </rPh>
    <phoneticPr fontId="7"/>
  </si>
  <si>
    <t>設置場所</t>
    <rPh sb="0" eb="4">
      <t>セッチジョウショ</t>
    </rPh>
    <phoneticPr fontId="5"/>
  </si>
  <si>
    <t>納入事業者</t>
    <rPh sb="0" eb="5">
      <t>ノウニュウジギョウシャ</t>
    </rPh>
    <phoneticPr fontId="5"/>
  </si>
  <si>
    <t>　1階（○号室）</t>
    <rPh sb="2" eb="3">
      <t>カイ</t>
    </rPh>
    <rPh sb="5" eb="7">
      <t>ゴウシツ</t>
    </rPh>
    <phoneticPr fontId="5"/>
  </si>
  <si>
    <t>　○○○（株）</t>
  </si>
  <si>
    <t>　1階（○号室）</t>
    <phoneticPr fontId="5"/>
  </si>
  <si>
    <t>　○○○（株）</t>
    <rPh sb="4" eb="7">
      <t>カブ</t>
    </rPh>
    <phoneticPr fontId="5"/>
  </si>
  <si>
    <t>④</t>
  </si>
  <si>
    <t>　1階（浴室）</t>
    <rPh sb="4" eb="6">
      <t>ヨクシツ</t>
    </rPh>
    <phoneticPr fontId="5"/>
  </si>
  <si>
    <t>⑤</t>
  </si>
  <si>
    <t>⑥</t>
    <phoneticPr fontId="10"/>
  </si>
  <si>
    <t>⑦</t>
    <phoneticPr fontId="10"/>
  </si>
  <si>
    <t>⑧</t>
    <phoneticPr fontId="10"/>
  </si>
  <si>
    <t>⑨</t>
    <phoneticPr fontId="10"/>
  </si>
  <si>
    <t>⑩</t>
    <phoneticPr fontId="10"/>
  </si>
  <si>
    <t>検収日</t>
    <rPh sb="0" eb="3">
      <t>ケンシュウビ</t>
    </rPh>
    <phoneticPr fontId="5"/>
  </si>
  <si>
    <t>検収員①役職</t>
    <rPh sb="0" eb="2">
      <t>ケンシュウ</t>
    </rPh>
    <rPh sb="2" eb="3">
      <t>イン</t>
    </rPh>
    <rPh sb="4" eb="6">
      <t>ヤクショク</t>
    </rPh>
    <phoneticPr fontId="5"/>
  </si>
  <si>
    <t>施設長</t>
    <rPh sb="0" eb="2">
      <t>シセツ</t>
    </rPh>
    <rPh sb="2" eb="3">
      <t>チョウ</t>
    </rPh>
    <phoneticPr fontId="7"/>
  </si>
  <si>
    <t>検収員①氏名</t>
    <rPh sb="0" eb="2">
      <t>ケンシュウ</t>
    </rPh>
    <rPh sb="2" eb="3">
      <t>イン</t>
    </rPh>
    <rPh sb="4" eb="6">
      <t>シメイ</t>
    </rPh>
    <phoneticPr fontId="5"/>
  </si>
  <si>
    <t>検収員②役職</t>
    <rPh sb="0" eb="2">
      <t>ケンシュウ</t>
    </rPh>
    <rPh sb="2" eb="3">
      <t>イン</t>
    </rPh>
    <rPh sb="4" eb="6">
      <t>ヤクショク</t>
    </rPh>
    <phoneticPr fontId="5"/>
  </si>
  <si>
    <t>副施設長</t>
    <rPh sb="0" eb="4">
      <t>フクシセツチョウ</t>
    </rPh>
    <phoneticPr fontId="7"/>
  </si>
  <si>
    <t>検収員②氏名</t>
    <rPh sb="0" eb="2">
      <t>ケンシュウ</t>
    </rPh>
    <rPh sb="2" eb="3">
      <t>イン</t>
    </rPh>
    <rPh sb="4" eb="6">
      <t>シメイ</t>
    </rPh>
    <phoneticPr fontId="5"/>
  </si>
  <si>
    <t>国土三郎</t>
    <rPh sb="0" eb="4">
      <t>コクドサブロウ</t>
    </rPh>
    <phoneticPr fontId="7"/>
  </si>
  <si>
    <t>■検収調書B関係（求人情報発信費：就職情報掲載料等）</t>
  </si>
  <si>
    <t>■検収調書C関係（求人情報発信費：職業紹介手数料等）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rPh sb="24" eb="25">
      <t>トウ</t>
    </rPh>
    <phoneticPr fontId="5"/>
  </si>
  <si>
    <t>（２）施設支援費</t>
    <rPh sb="3" eb="5">
      <t>シセツ</t>
    </rPh>
    <rPh sb="5" eb="8">
      <t>シエンヒ</t>
    </rPh>
    <phoneticPr fontId="5"/>
  </si>
  <si>
    <t>　施設支援費により導入した介護器具・用具等の導入（更新・増設）理由及び使用方法</t>
    <rPh sb="1" eb="3">
      <t>シセツ</t>
    </rPh>
    <rPh sb="3" eb="5">
      <t>シエン</t>
    </rPh>
    <rPh sb="5" eb="6">
      <t>ヒ</t>
    </rPh>
    <rPh sb="9" eb="11">
      <t>ドウニュウ</t>
    </rPh>
    <rPh sb="13" eb="15">
      <t>カイゴ</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5"/>
  </si>
  <si>
    <t>増設</t>
    <rPh sb="0" eb="2">
      <t>ゾウセツ</t>
    </rPh>
    <phoneticPr fontId="10"/>
  </si>
  <si>
    <t>ロ　職業紹介手数料、採用課金型求人掲載料を申請する場合</t>
    <rPh sb="17" eb="20">
      <t>ケイサイリョウ</t>
    </rPh>
    <rPh sb="21" eb="23">
      <t>シンセイ</t>
    </rPh>
    <rPh sb="25" eb="27">
      <t>バアイ</t>
    </rPh>
    <phoneticPr fontId="5"/>
  </si>
  <si>
    <t>購入機器名</t>
    <rPh sb="0" eb="5">
      <t>コウニュウキキメイ</t>
    </rPh>
    <phoneticPr fontId="10"/>
  </si>
  <si>
    <t>（様式第１）</t>
    <phoneticPr fontId="11"/>
  </si>
  <si>
    <t>株式会社博報堂プロダクツ　</t>
    <rPh sb="0" eb="7">
      <t>カブシキガイシャハクホウドウ</t>
    </rPh>
    <phoneticPr fontId="5"/>
  </si>
  <si>
    <t xml:space="preserve">代表取締役社長　橋本 昌和　殿	</t>
    <phoneticPr fontId="7"/>
  </si>
  <si>
    <t>住所</t>
    <rPh sb="0" eb="2">
      <t>ジュウショ</t>
    </rPh>
    <phoneticPr fontId="7"/>
  </si>
  <si>
    <t>法人名</t>
    <rPh sb="0" eb="3">
      <t>ホウジンメイ</t>
    </rPh>
    <phoneticPr fontId="7"/>
  </si>
  <si>
    <t>代表者名</t>
    <rPh sb="0" eb="4">
      <t>ダイヒョウシャメイ</t>
    </rPh>
    <phoneticPr fontId="7"/>
  </si>
  <si>
    <t>令和７年度被害者保護増進等事業費補助金
（自動車事故被害者支援体制等整備事業）
補助金交付申請書</t>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3">
      <t>ホジョキン</t>
    </rPh>
    <rPh sb="43" eb="45">
      <t>コウフ</t>
    </rPh>
    <rPh sb="45" eb="48">
      <t>シンセイショ</t>
    </rPh>
    <phoneticPr fontId="5"/>
  </si>
  <si>
    <t>　令和７年度被害者保護増進等事業費補助金（自動車事故被害者支援体制等整備事業）の交付を受けたいので、交付規程第４条第１項の規定に基づき、別紙関係書類を添えて申請します。</t>
    <phoneticPr fontId="7"/>
  </si>
  <si>
    <t>１.　補助対象事業の種別</t>
    <rPh sb="10" eb="12">
      <t>シュベツ</t>
    </rPh>
    <phoneticPr fontId="5"/>
  </si>
  <si>
    <t>別紙　令和７年度自動車事故被害者支援体制等整備事業</t>
    <rPh sb="0" eb="2">
      <t>ベッシ</t>
    </rPh>
    <phoneticPr fontId="5"/>
  </si>
  <si>
    <t>（自動車事故被害者受入環境整備事業）実施・経費報告書兼収支予算書のとおり</t>
    <phoneticPr fontId="7"/>
  </si>
  <si>
    <t>２.　補助対象事業の内容　　</t>
    <rPh sb="7" eb="9">
      <t>ジギョウ</t>
    </rPh>
    <rPh sb="10" eb="12">
      <t>ナイヨウ</t>
    </rPh>
    <phoneticPr fontId="5"/>
  </si>
  <si>
    <t>３.　補助対象経費</t>
    <rPh sb="5" eb="9">
      <t>タイショウケイヒ</t>
    </rPh>
    <phoneticPr fontId="7"/>
  </si>
  <si>
    <t>金</t>
  </si>
  <si>
    <t>円</t>
    <rPh sb="0" eb="1">
      <t>エン</t>
    </rPh>
    <phoneticPr fontId="5"/>
  </si>
  <si>
    <t>４.　補助金交付申請額</t>
    <phoneticPr fontId="7"/>
  </si>
  <si>
    <t>５．添付書類</t>
    <phoneticPr fontId="7"/>
  </si>
  <si>
    <t>　(1) 申請者の営む主な事業及びその内容</t>
  </si>
  <si>
    <t>　(2) 申請者の資産及び負債に関する事項</t>
  </si>
  <si>
    <t>　(3) 補助対象事業に関する収支予算書</t>
    <phoneticPr fontId="7"/>
  </si>
  <si>
    <t>　(4)その他博報堂プロダクツが指示する書面等</t>
    <phoneticPr fontId="7"/>
  </si>
  <si>
    <t>（備考）用紙は、日本産業規格Ａ４とし、縦位置とする。</t>
    <phoneticPr fontId="7"/>
  </si>
  <si>
    <t>（別紙）</t>
    <phoneticPr fontId="8"/>
  </si>
  <si>
    <t>令和７年度自動車事故被害者支援体制等整備事業（自動車事故被害者受入環境整備事業）実施・経費報告書兼収支予算書</t>
    <rPh sb="10" eb="13">
      <t>ヒガイシャ</t>
    </rPh>
    <rPh sb="13" eb="15">
      <t>シエン</t>
    </rPh>
    <rPh sb="15" eb="17">
      <t>タイセイ</t>
    </rPh>
    <rPh sb="17" eb="18">
      <t>トウ</t>
    </rPh>
    <rPh sb="18" eb="20">
      <t>セイビ</t>
    </rPh>
    <rPh sb="23" eb="26">
      <t>ジドウシャ</t>
    </rPh>
    <rPh sb="26" eb="28">
      <t>ジコ</t>
    </rPh>
    <rPh sb="28" eb="31">
      <t>ヒガイシャ</t>
    </rPh>
    <rPh sb="31" eb="33">
      <t>ウケイレ</t>
    </rPh>
    <rPh sb="33" eb="35">
      <t>カンキョウ</t>
    </rPh>
    <rPh sb="35" eb="37">
      <t>セイビ</t>
    </rPh>
    <rPh sb="37" eb="39">
      <t>ジギョウ</t>
    </rPh>
    <rPh sb="48" eb="49">
      <t>ケン</t>
    </rPh>
    <rPh sb="51" eb="54">
      <t>ヨサンショ</t>
    </rPh>
    <phoneticPr fontId="9"/>
  </si>
  <si>
    <t>１．実施する補助対象事業の内容</t>
  </si>
  <si>
    <t>補助対象経費</t>
    <rPh sb="0" eb="2">
      <t>ホジョ</t>
    </rPh>
    <rPh sb="2" eb="4">
      <t>タイショウ</t>
    </rPh>
    <rPh sb="4" eb="6">
      <t>ケイヒ</t>
    </rPh>
    <phoneticPr fontId="9"/>
  </si>
  <si>
    <t>財源区分</t>
    <rPh sb="0" eb="2">
      <t>ザイゲン</t>
    </rPh>
    <rPh sb="2" eb="4">
      <t>クブン</t>
    </rPh>
    <phoneticPr fontId="9"/>
  </si>
  <si>
    <t>備考</t>
    <rPh sb="0" eb="2">
      <t>ビコウ</t>
    </rPh>
    <phoneticPr fontId="9"/>
  </si>
  <si>
    <t>費目（細目）・実施内容</t>
    <rPh sb="0" eb="1">
      <t>ヒ</t>
    </rPh>
    <rPh sb="1" eb="2">
      <t>メ</t>
    </rPh>
    <rPh sb="3" eb="5">
      <t>サイモク</t>
    </rPh>
    <rPh sb="7" eb="9">
      <t>ジッシ</t>
    </rPh>
    <rPh sb="9" eb="11">
      <t>ナイヨウ</t>
    </rPh>
    <phoneticPr fontId="9"/>
  </si>
  <si>
    <t>金額</t>
    <rPh sb="0" eb="2">
      <t>キンガク</t>
    </rPh>
    <phoneticPr fontId="9"/>
  </si>
  <si>
    <t>積算内訳</t>
    <rPh sb="0" eb="2">
      <t>セキサン</t>
    </rPh>
    <rPh sb="2" eb="4">
      <t>ウチワケ</t>
    </rPh>
    <phoneticPr fontId="9"/>
  </si>
  <si>
    <t>補助金申請額</t>
    <rPh sb="0" eb="3">
      <t>ホジョキン</t>
    </rPh>
    <rPh sb="3" eb="5">
      <t>シンセイ</t>
    </rPh>
    <rPh sb="5" eb="6">
      <t>ガク</t>
    </rPh>
    <phoneticPr fontId="9"/>
  </si>
  <si>
    <t>自己負担額</t>
    <rPh sb="0" eb="2">
      <t>ジコ</t>
    </rPh>
    <rPh sb="2" eb="4">
      <t>フタン</t>
    </rPh>
    <rPh sb="4" eb="5">
      <t>ガク</t>
    </rPh>
    <phoneticPr fontId="9"/>
  </si>
  <si>
    <t>その他の収入</t>
    <rPh sb="2" eb="3">
      <t>タ</t>
    </rPh>
    <rPh sb="4" eb="6">
      <t>シュウニュウ</t>
    </rPh>
    <phoneticPr fontId="9"/>
  </si>
  <si>
    <t>(１)賃金改善費</t>
    <rPh sb="3" eb="7">
      <t>チンギンカイゼン</t>
    </rPh>
    <rPh sb="7" eb="8">
      <t>ヒ</t>
    </rPh>
    <phoneticPr fontId="7"/>
  </si>
  <si>
    <t>賃金改善費補助申請額算出書参照</t>
    <rPh sb="4" eb="5">
      <t>ヒ</t>
    </rPh>
    <rPh sb="13" eb="15">
      <t>サンショウ</t>
    </rPh>
    <phoneticPr fontId="7"/>
  </si>
  <si>
    <t>対象職員数:</t>
    <rPh sb="0" eb="2">
      <t>タイショウ</t>
    </rPh>
    <rPh sb="2" eb="5">
      <t>ショクインスウ</t>
    </rPh>
    <phoneticPr fontId="7"/>
  </si>
  <si>
    <t>(２)施設支援費</t>
    <rPh sb="3" eb="5">
      <t>シセツ</t>
    </rPh>
    <phoneticPr fontId="7"/>
  </si>
  <si>
    <t>納品日</t>
    <rPh sb="0" eb="3">
      <t>ノウヒンビ</t>
    </rPh>
    <phoneticPr fontId="7"/>
  </si>
  <si>
    <t>その他</t>
    <rPh sb="2" eb="3">
      <t>タ</t>
    </rPh>
    <phoneticPr fontId="5"/>
  </si>
  <si>
    <t>(３)求人情報発信費</t>
    <rPh sb="3" eb="5">
      <t>キュウジン</t>
    </rPh>
    <rPh sb="5" eb="7">
      <t>ジョウホウ</t>
    </rPh>
    <rPh sb="7" eb="9">
      <t>ハッシン</t>
    </rPh>
    <rPh sb="9" eb="10">
      <t>ヒ</t>
    </rPh>
    <phoneticPr fontId="7"/>
  </si>
  <si>
    <t>イ　就職情報掲載料、新聞広告、パンフレット作成等</t>
    <phoneticPr fontId="7"/>
  </si>
  <si>
    <t>実施期間</t>
    <rPh sb="0" eb="2">
      <t>ジッシ</t>
    </rPh>
    <rPh sb="2" eb="4">
      <t>キカン</t>
    </rPh>
    <phoneticPr fontId="7"/>
  </si>
  <si>
    <t>～</t>
    <phoneticPr fontId="7"/>
  </si>
  <si>
    <t>ロ　職業紹介手数料、採用課金型求人掲載料</t>
    <rPh sb="2" eb="4">
      <t>ショクギョウ</t>
    </rPh>
    <rPh sb="4" eb="6">
      <t>ショウカイ</t>
    </rPh>
    <rPh sb="6" eb="9">
      <t>テスウリョウ</t>
    </rPh>
    <rPh sb="10" eb="12">
      <t>サイヨウ</t>
    </rPh>
    <rPh sb="12" eb="15">
      <t>カキンガタ</t>
    </rPh>
    <rPh sb="15" eb="17">
      <t>キュウジン</t>
    </rPh>
    <rPh sb="17" eb="20">
      <t>ケイサイリョウ</t>
    </rPh>
    <phoneticPr fontId="7"/>
  </si>
  <si>
    <t>雇用開始日</t>
    <rPh sb="0" eb="4">
      <t>コヨウカイシ</t>
    </rPh>
    <rPh sb="4" eb="5">
      <t>ビ</t>
    </rPh>
    <phoneticPr fontId="7"/>
  </si>
  <si>
    <t>(４)研修等経費</t>
    <rPh sb="3" eb="6">
      <t>ケンシュウトウ</t>
    </rPh>
    <rPh sb="6" eb="8">
      <t>ケイヒ</t>
    </rPh>
    <phoneticPr fontId="7"/>
  </si>
  <si>
    <t>イ　研修等に参加する場合</t>
    <rPh sb="2" eb="5">
      <t>ケンシュウトウ</t>
    </rPh>
    <rPh sb="6" eb="8">
      <t>サンカ</t>
    </rPh>
    <rPh sb="10" eb="12">
      <t>バアイ</t>
    </rPh>
    <phoneticPr fontId="7"/>
  </si>
  <si>
    <t>開催場所</t>
    <rPh sb="0" eb="2">
      <t>カイサイ</t>
    </rPh>
    <rPh sb="2" eb="4">
      <t>バショ</t>
    </rPh>
    <phoneticPr fontId="7"/>
  </si>
  <si>
    <t>旅費</t>
    <rPh sb="0" eb="2">
      <t>リョヒ</t>
    </rPh>
    <phoneticPr fontId="7"/>
  </si>
  <si>
    <t>参加費等</t>
    <rPh sb="0" eb="3">
      <t>サンカヒ</t>
    </rPh>
    <rPh sb="3" eb="4">
      <t>トウ</t>
    </rPh>
    <phoneticPr fontId="7"/>
  </si>
  <si>
    <t>会議費</t>
    <rPh sb="0" eb="3">
      <t>カイギヒ</t>
    </rPh>
    <phoneticPr fontId="7"/>
  </si>
  <si>
    <t>旅費・諸謝金</t>
    <rPh sb="0" eb="2">
      <t>リョヒ</t>
    </rPh>
    <rPh sb="3" eb="4">
      <t>ショ</t>
    </rPh>
    <rPh sb="4" eb="6">
      <t>シャキン</t>
    </rPh>
    <phoneticPr fontId="7"/>
  </si>
  <si>
    <t>合　　　計</t>
    <rPh sb="0" eb="1">
      <t>ゴウ</t>
    </rPh>
    <rPh sb="4" eb="5">
      <t>ケイ</t>
    </rPh>
    <phoneticPr fontId="5"/>
  </si>
  <si>
    <t>２.申請日時点における入所者の状況（受入れ見込みを含む）</t>
    <rPh sb="2" eb="7">
      <t>シンセイビジテン</t>
    </rPh>
    <rPh sb="11" eb="13">
      <t>ニュウショ</t>
    </rPh>
    <rPh sb="13" eb="14">
      <t>シャ</t>
    </rPh>
    <rPh sb="15" eb="17">
      <t>ジョウキョウ</t>
    </rPh>
    <rPh sb="18" eb="19">
      <t>ウ</t>
    </rPh>
    <rPh sb="19" eb="20">
      <t>イ</t>
    </rPh>
    <rPh sb="21" eb="23">
      <t>ミコ</t>
    </rPh>
    <rPh sb="25" eb="26">
      <t>フク</t>
    </rPh>
    <phoneticPr fontId="9"/>
  </si>
  <si>
    <t>定員</t>
    <rPh sb="0" eb="2">
      <t>テイイン</t>
    </rPh>
    <phoneticPr fontId="9"/>
  </si>
  <si>
    <t>名</t>
    <rPh sb="0" eb="1">
      <t>メイ</t>
    </rPh>
    <phoneticPr fontId="9"/>
  </si>
  <si>
    <t>入居者数</t>
    <rPh sb="0" eb="3">
      <t>ニュウキョシャ</t>
    </rPh>
    <rPh sb="3" eb="4">
      <t>スウ</t>
    </rPh>
    <phoneticPr fontId="9"/>
  </si>
  <si>
    <t>うち申請日時点における自動車事故被害者※の数</t>
    <rPh sb="2" eb="5">
      <t>シンセイビ</t>
    </rPh>
    <rPh sb="5" eb="7">
      <t>ジテン</t>
    </rPh>
    <rPh sb="11" eb="14">
      <t>ジドウシャ</t>
    </rPh>
    <rPh sb="14" eb="16">
      <t>ジコ</t>
    </rPh>
    <rPh sb="16" eb="19">
      <t>ヒガイシャ</t>
    </rPh>
    <rPh sb="21" eb="22">
      <t>スウ</t>
    </rPh>
    <phoneticPr fontId="9"/>
  </si>
  <si>
    <t>今後の自動車事故被害者※の受入れ見込み数</t>
    <rPh sb="19" eb="20">
      <t>スウ</t>
    </rPh>
    <phoneticPr fontId="9"/>
  </si>
  <si>
    <t>※当該事業における自動車事故被害者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75" eb="77">
      <t>トウキュウ</t>
    </rPh>
    <rPh sb="77" eb="79">
      <t>ニンテイ</t>
    </rPh>
    <rPh sb="80" eb="81">
      <t>ウ</t>
    </rPh>
    <rPh sb="83" eb="84">
      <t>シャ</t>
    </rPh>
    <phoneticPr fontId="9"/>
  </si>
  <si>
    <t>３.施設支援費により導入する介護器具・用具等の導入（更新・増設）理由及び効果</t>
    <phoneticPr fontId="7"/>
  </si>
  <si>
    <t>介護器具・用具等の名称</t>
    <rPh sb="0" eb="2">
      <t>カイゴ</t>
    </rPh>
    <rPh sb="2" eb="4">
      <t>キグ</t>
    </rPh>
    <rPh sb="5" eb="7">
      <t>ヨウグ</t>
    </rPh>
    <rPh sb="7" eb="8">
      <t>トウ</t>
    </rPh>
    <rPh sb="9" eb="11">
      <t>メイショウ</t>
    </rPh>
    <phoneticPr fontId="9"/>
  </si>
  <si>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9"/>
  </si>
  <si>
    <t>導入・更新等の別</t>
    <rPh sb="0" eb="2">
      <t>ドウニュウ</t>
    </rPh>
    <rPh sb="3" eb="5">
      <t>コウシン</t>
    </rPh>
    <rPh sb="5" eb="6">
      <t>トウ</t>
    </rPh>
    <rPh sb="7" eb="8">
      <t>ベツ</t>
    </rPh>
    <phoneticPr fontId="9"/>
  </si>
  <si>
    <t>理由・効果</t>
    <rPh sb="0" eb="2">
      <t>リユウ</t>
    </rPh>
    <rPh sb="3" eb="5">
      <t>コウカ</t>
    </rPh>
    <phoneticPr fontId="9"/>
  </si>
  <si>
    <t>４.賃金改善費、求人情報発信費、研修等経費の交付を受けることにより得られる効果と今後の活用方法</t>
    <rPh sb="2" eb="6">
      <t>チンギンカイゼン</t>
    </rPh>
    <rPh sb="6" eb="7">
      <t>ヒ</t>
    </rPh>
    <rPh sb="8" eb="15">
      <t>キュウジンジョウホウハッシンヒ</t>
    </rPh>
    <rPh sb="16" eb="19">
      <t>ケンシュウトウ</t>
    </rPh>
    <rPh sb="19" eb="21">
      <t>ケイヒ</t>
    </rPh>
    <rPh sb="22" eb="24">
      <t>コウフ</t>
    </rPh>
    <rPh sb="25" eb="26">
      <t>ウ</t>
    </rPh>
    <rPh sb="33" eb="34">
      <t>エ</t>
    </rPh>
    <rPh sb="37" eb="39">
      <t>コウカ</t>
    </rPh>
    <rPh sb="40" eb="42">
      <t>コンゴ</t>
    </rPh>
    <rPh sb="43" eb="45">
      <t>カツヨウ</t>
    </rPh>
    <rPh sb="45" eb="47">
      <t>ホウホウ</t>
    </rPh>
    <phoneticPr fontId="9"/>
  </si>
  <si>
    <t>得られる効果</t>
    <rPh sb="0" eb="1">
      <t>エ</t>
    </rPh>
    <rPh sb="4" eb="6">
      <t>コウカ</t>
    </rPh>
    <phoneticPr fontId="9"/>
  </si>
  <si>
    <t>得られる効果の活用方法</t>
    <rPh sb="0" eb="1">
      <t>エ</t>
    </rPh>
    <rPh sb="4" eb="6">
      <t>コウカ</t>
    </rPh>
    <rPh sb="7" eb="11">
      <t>カツヨウホウホウ</t>
    </rPh>
    <phoneticPr fontId="9"/>
  </si>
  <si>
    <t>５.補助対象事業に関する収支計算書</t>
    <rPh sb="2" eb="4">
      <t>ホジョ</t>
    </rPh>
    <rPh sb="4" eb="6">
      <t>タイショウ</t>
    </rPh>
    <rPh sb="6" eb="8">
      <t>ジギョウ</t>
    </rPh>
    <rPh sb="9" eb="10">
      <t>カン</t>
    </rPh>
    <rPh sb="12" eb="14">
      <t>シュウシ</t>
    </rPh>
    <rPh sb="14" eb="17">
      <t>ケイサンショ</t>
    </rPh>
    <phoneticPr fontId="9"/>
  </si>
  <si>
    <t>収入の部</t>
    <rPh sb="0" eb="2">
      <t>シュウニュウ</t>
    </rPh>
    <rPh sb="3" eb="4">
      <t>ブ</t>
    </rPh>
    <phoneticPr fontId="9"/>
  </si>
  <si>
    <t>支出の部</t>
    <rPh sb="0" eb="2">
      <t>シシュツ</t>
    </rPh>
    <rPh sb="3" eb="4">
      <t>ブ</t>
    </rPh>
    <phoneticPr fontId="9"/>
  </si>
  <si>
    <t>収支差額(A)-(B)</t>
    <rPh sb="0" eb="2">
      <t>シュウシ</t>
    </rPh>
    <rPh sb="2" eb="4">
      <t>サガク</t>
    </rPh>
    <phoneticPr fontId="9"/>
  </si>
  <si>
    <t>科目</t>
    <rPh sb="0" eb="2">
      <t>カモク</t>
    </rPh>
    <phoneticPr fontId="9"/>
  </si>
  <si>
    <t>予算額</t>
    <rPh sb="0" eb="3">
      <t>ヨサンガク</t>
    </rPh>
    <phoneticPr fontId="9"/>
  </si>
  <si>
    <t>新設等支援費</t>
    <rPh sb="0" eb="2">
      <t>シンセツ</t>
    </rPh>
    <rPh sb="2" eb="3">
      <t>トウ</t>
    </rPh>
    <rPh sb="3" eb="6">
      <t>シエンピ</t>
    </rPh>
    <phoneticPr fontId="9"/>
  </si>
  <si>
    <t>自動車事故対策費補助金</t>
    <rPh sb="0" eb="3">
      <t>ジドウシャ</t>
    </rPh>
    <rPh sb="3" eb="5">
      <t>ジコ</t>
    </rPh>
    <rPh sb="5" eb="8">
      <t>タイサクヒ</t>
    </rPh>
    <rPh sb="8" eb="11">
      <t>ホジョキン</t>
    </rPh>
    <phoneticPr fontId="9"/>
  </si>
  <si>
    <t>人材雇用費</t>
    <rPh sb="0" eb="5">
      <t>ジンザイコヨウヒ</t>
    </rPh>
    <phoneticPr fontId="9"/>
  </si>
  <si>
    <t>自己負担額</t>
    <rPh sb="0" eb="2">
      <t>ジコ</t>
    </rPh>
    <rPh sb="2" eb="5">
      <t>フタンガク</t>
    </rPh>
    <phoneticPr fontId="9"/>
  </si>
  <si>
    <t>施設支援費</t>
    <rPh sb="0" eb="2">
      <t>シセツ</t>
    </rPh>
    <rPh sb="2" eb="4">
      <t>シエン</t>
    </rPh>
    <rPh sb="4" eb="5">
      <t>ヒ</t>
    </rPh>
    <phoneticPr fontId="9"/>
  </si>
  <si>
    <t>その他</t>
    <rPh sb="2" eb="3">
      <t>タ</t>
    </rPh>
    <phoneticPr fontId="9"/>
  </si>
  <si>
    <t>求人情報発信費</t>
    <rPh sb="0" eb="7">
      <t>キュウジンジョウホウハッシンヒ</t>
    </rPh>
    <phoneticPr fontId="9"/>
  </si>
  <si>
    <t>研修等経費</t>
    <rPh sb="0" eb="5">
      <t>ケンシュウトウケイヒ</t>
    </rPh>
    <phoneticPr fontId="9"/>
  </si>
  <si>
    <t>継続経費</t>
    <rPh sb="0" eb="2">
      <t>ケイゾク</t>
    </rPh>
    <rPh sb="2" eb="4">
      <t>ケイヒ</t>
    </rPh>
    <phoneticPr fontId="9"/>
  </si>
  <si>
    <t>賃金改善費</t>
    <rPh sb="0" eb="2">
      <t>チンギン</t>
    </rPh>
    <rPh sb="2" eb="5">
      <t>カイゼンヒ</t>
    </rPh>
    <phoneticPr fontId="9"/>
  </si>
  <si>
    <t>収入合計（A)</t>
    <rPh sb="0" eb="2">
      <t>シュウニュウ</t>
    </rPh>
    <rPh sb="2" eb="4">
      <t>ゴウケイ</t>
    </rPh>
    <phoneticPr fontId="9"/>
  </si>
  <si>
    <t>支出合計（B)</t>
    <rPh sb="0" eb="2">
      <t>シシュツ</t>
    </rPh>
    <rPh sb="2" eb="4">
      <t>ゴウケイ</t>
    </rPh>
    <phoneticPr fontId="9"/>
  </si>
  <si>
    <t>６．補助金交付申請に関する担当者</t>
    <rPh sb="2" eb="5">
      <t>ホジョキン</t>
    </rPh>
    <rPh sb="5" eb="7">
      <t>コウフ</t>
    </rPh>
    <rPh sb="7" eb="9">
      <t>シンセイ</t>
    </rPh>
    <rPh sb="10" eb="11">
      <t>カン</t>
    </rPh>
    <rPh sb="13" eb="16">
      <t>タントウシャ</t>
    </rPh>
    <phoneticPr fontId="9"/>
  </si>
  <si>
    <t>郵便物の宛名</t>
    <rPh sb="0" eb="3">
      <t>ユウビンブツ</t>
    </rPh>
    <rPh sb="4" eb="6">
      <t>アテナ</t>
    </rPh>
    <phoneticPr fontId="9"/>
  </si>
  <si>
    <t>郵便物の送付先住所</t>
    <rPh sb="0" eb="3">
      <t>ユウビンブツ</t>
    </rPh>
    <rPh sb="4" eb="7">
      <t>ソウフサキ</t>
    </rPh>
    <rPh sb="7" eb="9">
      <t>ジュウショ</t>
    </rPh>
    <phoneticPr fontId="9"/>
  </si>
  <si>
    <t>所属</t>
    <rPh sb="0" eb="2">
      <t>ショゾク</t>
    </rPh>
    <phoneticPr fontId="9"/>
  </si>
  <si>
    <t>役職</t>
    <rPh sb="0" eb="2">
      <t>ヤクショク</t>
    </rPh>
    <phoneticPr fontId="9"/>
  </si>
  <si>
    <t>氏名</t>
    <rPh sb="0" eb="2">
      <t>シメイ</t>
    </rPh>
    <phoneticPr fontId="9"/>
  </si>
  <si>
    <t>氏名ふりがな</t>
    <rPh sb="0" eb="2">
      <t>シメイ</t>
    </rPh>
    <phoneticPr fontId="9"/>
  </si>
  <si>
    <t>電話番号</t>
    <rPh sb="0" eb="4">
      <t>デンワバンゴウ</t>
    </rPh>
    <phoneticPr fontId="9"/>
  </si>
  <si>
    <t>FAX番号</t>
    <rPh sb="3" eb="5">
      <t>バンゴウ</t>
    </rPh>
    <phoneticPr fontId="9"/>
  </si>
  <si>
    <t>e-mail</t>
    <phoneticPr fontId="9"/>
  </si>
  <si>
    <t>担当者①</t>
    <rPh sb="0" eb="3">
      <t>タントウシャ</t>
    </rPh>
    <phoneticPr fontId="9"/>
  </si>
  <si>
    <t>担当者②</t>
    <rPh sb="0" eb="3">
      <t>タントウシャ</t>
    </rPh>
    <phoneticPr fontId="9"/>
  </si>
  <si>
    <t>（様式第９）</t>
    <phoneticPr fontId="7"/>
  </si>
  <si>
    <t>株式会社博報堂プロダクツ　</t>
    <rPh sb="0" eb="4">
      <t>カブシキガイシャ</t>
    </rPh>
    <rPh sb="4" eb="7">
      <t>ハクホウドウ</t>
    </rPh>
    <phoneticPr fontId="7"/>
  </si>
  <si>
    <t>令和７年度被害者保護増進等事業費補助金
（自動車事故被害者支援体制等整備事業）
実績報告書</t>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2">
      <t>ジッセキ</t>
    </rPh>
    <rPh sb="42" eb="44">
      <t>ホウコク</t>
    </rPh>
    <rPh sb="44" eb="45">
      <t>ショ</t>
    </rPh>
    <phoneticPr fontId="14"/>
  </si>
  <si>
    <t>　年　月　日付け文書をもって交付決定のあった被害者保護増進等事業費補助金にかかる補助対象事業（自動車事故被害者受入環境整備事業）を完了したので、令和７年度被害者保護増進等事業費補助金（自動車事故被害者支援体制等整備事業）交付規程第１４条の規定に基づき、下記のとおり報告します。</t>
  </si>
  <si>
    <t>記</t>
    <rPh sb="0" eb="1">
      <t>キ</t>
    </rPh>
    <phoneticPr fontId="14"/>
  </si>
  <si>
    <t>1.　補助対象経費　　　　　　</t>
    <phoneticPr fontId="7"/>
  </si>
  <si>
    <t>金</t>
    <phoneticPr fontId="7"/>
  </si>
  <si>
    <t>円</t>
    <rPh sb="0" eb="1">
      <t>エン</t>
    </rPh>
    <phoneticPr fontId="7"/>
  </si>
  <si>
    <t>2.　補助金充当予定額</t>
    <rPh sb="3" eb="6">
      <t>ホジョキン</t>
    </rPh>
    <rPh sb="6" eb="8">
      <t>ジュウトウ</t>
    </rPh>
    <rPh sb="8" eb="10">
      <t>ヨテイ</t>
    </rPh>
    <rPh sb="10" eb="11">
      <t>ガク</t>
    </rPh>
    <phoneticPr fontId="14"/>
  </si>
  <si>
    <t>3.　完了した補助対象事業の概要</t>
    <phoneticPr fontId="7"/>
  </si>
  <si>
    <t>令和７年度自動車事故被害者支援体制等整備事業</t>
    <phoneticPr fontId="7"/>
  </si>
  <si>
    <t>（自動車事故被害者受入環境整備事業）実施・経費報告書のとおり</t>
    <phoneticPr fontId="7"/>
  </si>
  <si>
    <t>4.　その他参考となる事項</t>
    <phoneticPr fontId="14"/>
  </si>
  <si>
    <t>（備考）用紙は、日本産業規格Ａ４とし、縦位置とする。</t>
  </si>
  <si>
    <t>令和７年度自動車事故被害者支援体制等整備事業（自動車事故被害者受入環境整備事業）実施・経費報告書</t>
    <rPh sb="3" eb="5">
      <t>ネンド</t>
    </rPh>
    <rPh sb="5" eb="8">
      <t>ジドウシャ</t>
    </rPh>
    <rPh sb="8" eb="10">
      <t>ジコ</t>
    </rPh>
    <rPh sb="10" eb="13">
      <t>ヒガイシャ</t>
    </rPh>
    <rPh sb="13" eb="15">
      <t>シエン</t>
    </rPh>
    <rPh sb="15" eb="17">
      <t>タイセイ</t>
    </rPh>
    <rPh sb="17" eb="18">
      <t>ナド</t>
    </rPh>
    <rPh sb="18" eb="20">
      <t>セイビ</t>
    </rPh>
    <rPh sb="20" eb="22">
      <t>ジギョウ</t>
    </rPh>
    <rPh sb="23" eb="26">
      <t>ジドウシャ</t>
    </rPh>
    <rPh sb="26" eb="28">
      <t>ジコ</t>
    </rPh>
    <rPh sb="28" eb="31">
      <t>ヒガイシャ</t>
    </rPh>
    <rPh sb="31" eb="33">
      <t>ウケイレ</t>
    </rPh>
    <rPh sb="33" eb="35">
      <t>カンキョウ</t>
    </rPh>
    <rPh sb="35" eb="37">
      <t>セイビ</t>
    </rPh>
    <rPh sb="37" eb="39">
      <t>ジギョウ</t>
    </rPh>
    <rPh sb="40" eb="42">
      <t>ジッシ</t>
    </rPh>
    <rPh sb="43" eb="45">
      <t>ケイヒ</t>
    </rPh>
    <rPh sb="45" eb="48">
      <t>ホウコクショ</t>
    </rPh>
    <phoneticPr fontId="9"/>
  </si>
  <si>
    <t>１．実施した補助対象事業の内容</t>
    <rPh sb="2" eb="4">
      <t>ジッシ</t>
    </rPh>
    <rPh sb="6" eb="8">
      <t>ホジョ</t>
    </rPh>
    <rPh sb="8" eb="10">
      <t>タイショウ</t>
    </rPh>
    <rPh sb="10" eb="12">
      <t>ジギョウ</t>
    </rPh>
    <rPh sb="13" eb="15">
      <t>ナイヨウ</t>
    </rPh>
    <phoneticPr fontId="9"/>
  </si>
  <si>
    <t>賃金改善費補助申請額算出書参照</t>
    <rPh sb="13" eb="15">
      <t>サンショウ</t>
    </rPh>
    <phoneticPr fontId="7"/>
  </si>
  <si>
    <t>３.施設支援費により導入した介護器具・用具等の導入（更新・増設）理由及び効果</t>
    <rPh sb="2" eb="4">
      <t>シセツ</t>
    </rPh>
    <rPh sb="4" eb="6">
      <t>シエン</t>
    </rPh>
    <rPh sb="6" eb="7">
      <t>ヒ</t>
    </rPh>
    <rPh sb="10" eb="12">
      <t>ドウニュウ</t>
    </rPh>
    <rPh sb="14" eb="16">
      <t>カイゴ</t>
    </rPh>
    <rPh sb="16" eb="18">
      <t>キグ</t>
    </rPh>
    <rPh sb="19" eb="21">
      <t>ヨウグ</t>
    </rPh>
    <rPh sb="21" eb="22">
      <t>トウ</t>
    </rPh>
    <rPh sb="23" eb="25">
      <t>ドウニュウ</t>
    </rPh>
    <rPh sb="26" eb="28">
      <t>コウシン</t>
    </rPh>
    <rPh sb="29" eb="31">
      <t>ゾウセツ</t>
    </rPh>
    <rPh sb="32" eb="34">
      <t>リユウ</t>
    </rPh>
    <rPh sb="34" eb="35">
      <t>オヨ</t>
    </rPh>
    <rPh sb="36" eb="38">
      <t>コウカ</t>
    </rPh>
    <phoneticPr fontId="9"/>
  </si>
  <si>
    <t>４.賃金改善費、求人情報発信費、研修等経費の交付を受けることにより得られた効果と今後の活用方法</t>
  </si>
  <si>
    <t>得られた効果</t>
  </si>
  <si>
    <t>得られた効果の活用方法</t>
  </si>
  <si>
    <t>令和　年　月　日</t>
  </si>
  <si>
    <t>株式会社博報堂プロダクツ　殿</t>
    <rPh sb="0" eb="7">
      <t>カブシキガイシャハクホウドウ</t>
    </rPh>
    <phoneticPr fontId="5"/>
  </si>
  <si>
    <t>申請者</t>
  </si>
  <si>
    <t>被害者保護増進等事業費補助金請求書</t>
    <phoneticPr fontId="5"/>
  </si>
  <si>
    <t>　令和７年度被害者保護増進等事業費補助金に係る補助対象事業(自動車事故被害者支援体制等整備事業(自動車事故被害者受入環境整備事業))については、額の確定に基づき、下記のとおり支払を請求いたします。</t>
    <rPh sb="72" eb="73">
      <t>ガク</t>
    </rPh>
    <rPh sb="74" eb="76">
      <t>カクテイ</t>
    </rPh>
    <rPh sb="77" eb="78">
      <t>モト</t>
    </rPh>
    <phoneticPr fontId="5"/>
  </si>
  <si>
    <t>記</t>
  </si>
  <si>
    <t>　　　1.　請　求　額</t>
  </si>
  <si>
    <t>　　　2.　受　取　人</t>
  </si>
  <si>
    <t>住所</t>
  </si>
  <si>
    <t>　　　 （口座名義人）</t>
  </si>
  <si>
    <t>氏名</t>
  </si>
  <si>
    <t>　　　3.　振込先金融機関及び支店名</t>
  </si>
  <si>
    <t>　　　4.　預金種別</t>
  </si>
  <si>
    <t>　　　5.  口座番号</t>
  </si>
  <si>
    <t>本件責任者：</t>
  </si>
  <si>
    <t>4.　その他参考となる事項</t>
    <rPh sb="5" eb="6">
      <t>タ</t>
    </rPh>
    <rPh sb="6" eb="8">
      <t>サンコウ</t>
    </rPh>
    <rPh sb="11" eb="13">
      <t>ジコウ</t>
    </rPh>
    <phoneticPr fontId="5"/>
  </si>
  <si>
    <t>　（実施細目　第３条　施設支援費　関係）</t>
    <rPh sb="2" eb="4">
      <t>ジッシ</t>
    </rPh>
    <rPh sb="4" eb="6">
      <t>サイモク</t>
    </rPh>
    <rPh sb="7" eb="8">
      <t>ダイ</t>
    </rPh>
    <rPh sb="9" eb="10">
      <t>ジョウ</t>
    </rPh>
    <rPh sb="17" eb="19">
      <t>カンケイ</t>
    </rPh>
    <phoneticPr fontId="5"/>
  </si>
  <si>
    <t>検　収　調　書</t>
    <rPh sb="0" eb="1">
      <t>ケン</t>
    </rPh>
    <rPh sb="2" eb="3">
      <t>オサム</t>
    </rPh>
    <rPh sb="4" eb="5">
      <t>チョウ</t>
    </rPh>
    <rPh sb="6" eb="7">
      <t>ショ</t>
    </rPh>
    <phoneticPr fontId="5"/>
  </si>
  <si>
    <t>NO</t>
  </si>
  <si>
    <t>１．品名、規格、数量</t>
    <rPh sb="2" eb="4">
      <t>ヒンメイ</t>
    </rPh>
    <rPh sb="5" eb="7">
      <t>キカク</t>
    </rPh>
    <rPh sb="8" eb="10">
      <t>スウリョウ</t>
    </rPh>
    <phoneticPr fontId="5"/>
  </si>
  <si>
    <t>税込額</t>
    <rPh sb="0" eb="2">
      <t>ゼイコ</t>
    </rPh>
    <rPh sb="2" eb="3">
      <t>ガク</t>
    </rPh>
    <phoneticPr fontId="5"/>
  </si>
  <si>
    <t>2.購入金額</t>
    <rPh sb="2" eb="4">
      <t>コウニュウ</t>
    </rPh>
    <rPh sb="4" eb="6">
      <t>キンガク</t>
    </rPh>
    <phoneticPr fontId="5"/>
  </si>
  <si>
    <t>（うち、消費税</t>
    <rPh sb="4" eb="7">
      <t>ショウヒゼイ</t>
    </rPh>
    <phoneticPr fontId="5"/>
  </si>
  <si>
    <t>3.納入年月日</t>
    <rPh sb="2" eb="4">
      <t>ノウニュウ</t>
    </rPh>
    <rPh sb="4" eb="7">
      <t>ネンガッピ</t>
    </rPh>
    <phoneticPr fontId="5"/>
  </si>
  <si>
    <t>4.設置（納入）場所</t>
    <rPh sb="2" eb="4">
      <t>セッチ</t>
    </rPh>
    <rPh sb="5" eb="7">
      <t>ノウニュウ</t>
    </rPh>
    <rPh sb="8" eb="10">
      <t>バショ</t>
    </rPh>
    <phoneticPr fontId="5"/>
  </si>
  <si>
    <t>5.納入事業者</t>
    <rPh sb="2" eb="4">
      <t>ノウニュウ</t>
    </rPh>
    <rPh sb="4" eb="7">
      <t>ジギョウシャ</t>
    </rPh>
    <phoneticPr fontId="5"/>
  </si>
  <si>
    <t>6.検収成績</t>
    <rPh sb="2" eb="4">
      <t>ケンシュウ</t>
    </rPh>
    <rPh sb="4" eb="6">
      <t>セイセキ</t>
    </rPh>
    <phoneticPr fontId="5"/>
  </si>
  <si>
    <t>合　　　格</t>
    <rPh sb="0" eb="1">
      <t>ゴウ</t>
    </rPh>
    <rPh sb="4" eb="5">
      <t>カク</t>
    </rPh>
    <phoneticPr fontId="5"/>
  </si>
  <si>
    <t>上記の物件について正に検収しました。</t>
    <rPh sb="0" eb="2">
      <t>ジョウキ</t>
    </rPh>
    <rPh sb="3" eb="5">
      <t>ブッケン</t>
    </rPh>
    <rPh sb="9" eb="10">
      <t>マサ</t>
    </rPh>
    <rPh sb="11" eb="13">
      <t>ケンシュウ</t>
    </rPh>
    <phoneticPr fontId="5"/>
  </si>
  <si>
    <t>（検収日）</t>
    <rPh sb="1" eb="4">
      <t>ケンシュウビ</t>
    </rPh>
    <phoneticPr fontId="5"/>
  </si>
  <si>
    <t>検収者氏名</t>
    <rPh sb="0" eb="2">
      <t>ケンシュウ</t>
    </rPh>
    <rPh sb="2" eb="3">
      <t>シャ</t>
    </rPh>
    <rPh sb="3" eb="5">
      <t>シメイ</t>
    </rPh>
    <phoneticPr fontId="5"/>
  </si>
  <si>
    <t>（役職）</t>
    <rPh sb="1" eb="3">
      <t>ヤクショク</t>
    </rPh>
    <phoneticPr fontId="5"/>
  </si>
  <si>
    <t>（氏名）</t>
  </si>
  <si>
    <t>（注）</t>
  </si>
  <si>
    <r>
      <t>　導入した医療器具・用具等によって検収日が異なる場合には、原則として、</t>
    </r>
    <r>
      <rPr>
        <u/>
        <sz val="8"/>
        <rFont val="游ゴシック"/>
        <family val="3"/>
        <charset val="128"/>
      </rPr>
      <t>当該医療器具・用具等の検収日毎に本書を作成</t>
    </r>
    <r>
      <rPr>
        <sz val="8"/>
        <rFont val="游ゴシック"/>
        <family val="3"/>
        <charset val="128"/>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5"/>
  </si>
  <si>
    <t>　（実施細目　第３条　求人情報発信費　関係）</t>
    <rPh sb="2" eb="4">
      <t>ジッシ</t>
    </rPh>
    <rPh sb="4" eb="6">
      <t>サイモク</t>
    </rPh>
    <rPh sb="7" eb="8">
      <t>ダイ</t>
    </rPh>
    <rPh sb="9" eb="10">
      <t>ジョウ</t>
    </rPh>
    <rPh sb="11" eb="13">
      <t>キュウジン</t>
    </rPh>
    <rPh sb="13" eb="15">
      <t>ジョウホウ</t>
    </rPh>
    <rPh sb="15" eb="17">
      <t>ハッシン</t>
    </rPh>
    <rPh sb="17" eb="18">
      <t>ヒ</t>
    </rPh>
    <rPh sb="19" eb="21">
      <t>カンケイ</t>
    </rPh>
    <phoneticPr fontId="5"/>
  </si>
  <si>
    <t>１．掲載内容、数量</t>
    <rPh sb="2" eb="4">
      <t>ケイサイ</t>
    </rPh>
    <rPh sb="4" eb="6">
      <t>ナイヨウ</t>
    </rPh>
    <rPh sb="7" eb="9">
      <t>スウリョウ</t>
    </rPh>
    <phoneticPr fontId="5"/>
  </si>
  <si>
    <t>4.サイトURL及び成果物の名称</t>
    <rPh sb="8" eb="9">
      <t>オヨ</t>
    </rPh>
    <rPh sb="10" eb="13">
      <t>セイカブツ</t>
    </rPh>
    <rPh sb="14" eb="16">
      <t>メイショウ</t>
    </rPh>
    <phoneticPr fontId="5"/>
  </si>
  <si>
    <t>5.運営会社名</t>
    <phoneticPr fontId="5"/>
  </si>
  <si>
    <r>
      <t>　契約した会社等によって検収日が異なる場合には、原則として、</t>
    </r>
    <r>
      <rPr>
        <u/>
        <sz val="8"/>
        <rFont val="游ゴシック"/>
        <family val="3"/>
        <charset val="128"/>
      </rPr>
      <t>会社毎に本書を作成</t>
    </r>
    <r>
      <rPr>
        <sz val="8"/>
        <rFont val="游ゴシック"/>
        <family val="3"/>
        <charset val="128"/>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11"/>
  </si>
  <si>
    <t>１．対象職員名、雇用形態</t>
    <rPh sb="2" eb="7">
      <t>タイショウショクインメイ</t>
    </rPh>
    <rPh sb="8" eb="12">
      <t>コヨウケイタイ</t>
    </rPh>
    <phoneticPr fontId="5"/>
  </si>
  <si>
    <t>4.紹介会社名</t>
    <rPh sb="2" eb="4">
      <t>ショウカイ</t>
    </rPh>
    <rPh sb="4" eb="6">
      <t>ガイシャ</t>
    </rPh>
    <phoneticPr fontId="5"/>
  </si>
  <si>
    <t>5.検収成績</t>
    <rPh sb="2" eb="4">
      <t>ケンシュウ</t>
    </rPh>
    <rPh sb="4" eb="6">
      <t>セイセキ</t>
    </rPh>
    <phoneticPr fontId="5"/>
  </si>
  <si>
    <r>
      <rPr>
        <sz val="8"/>
        <color rgb="FF000000"/>
        <rFont val="游ゴシック"/>
        <family val="3"/>
        <charset val="128"/>
      </rPr>
      <t>　契約した会社等によって検収日が異なる場合には、原則として、</t>
    </r>
    <r>
      <rPr>
        <u/>
        <sz val="8"/>
        <color rgb="FF000000"/>
        <rFont val="游ゴシック"/>
        <family val="3"/>
        <charset val="128"/>
      </rPr>
      <t>会社毎に本書を作成</t>
    </r>
    <r>
      <rPr>
        <sz val="8"/>
        <color rgb="FF000000"/>
        <rFont val="游ゴシック"/>
        <family val="3"/>
        <charset val="128"/>
      </rPr>
      <t>すること。また、当該様式内に必要事項が記入しきれない場合には、適宜、別の用紙を用いて作成すること。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</si>
</sst>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0_ ;_ &quot;¥&quot;* \-#,##0_ ;_ &quot;¥&quot;* &quot;-&quot;_ ;_ @_ "/>
    <numFmt numFmtId="41" formatCode="_ * #,##0_ ;_ * \-#,##0_ ;_ * &quot;-&quot;_ ;_ @_ "/>
    <numFmt numFmtId="43" formatCode="_ * #,##0.00_ ;_ * \-#,##0.00_ ;_ * &quot;-&quot;??_ ;_ @_ "/>
    <numFmt numFmtId="176" formatCode="ggge&quot;年&quot;m&quot;月&quot;d&quot;日&quot;"/>
    <numFmt numFmtId="177" formatCode="0.0%"/>
    <numFmt numFmtId="178" formatCode="gyy\.m\.d"/>
    <numFmt numFmtId="179" formatCode="gggyy&quot;年&quot;m&quot;月&quot;"/>
    <numFmt numFmtId="180" formatCode="#,##0&quot;円&quot;"/>
    <numFmt numFmtId="181" formatCode="gggyy&quot;年&quot;m&quot;月&quot;d&quot;日&quot;"/>
    <numFmt numFmtId="182" formatCode="[$-411]ggge&quot;年&quot;m&quot;月&quot;d&quot;日&quot;;\-;\-;@"/>
    <numFmt numFmtId="183" formatCode="&quot;¥&quot;#,##0_);[Red]\(&quot;¥&quot;#,##0\)"/>
    <numFmt numFmtId="184" formatCode="#,##0&quot;円）&quot;"/>
    <numFmt numFmtId="185" formatCode="[$-411]ggge&quot;年&quot;m&quot;月&quot;d&quot;日&quot;;@"/>
    <numFmt numFmtId="186" formatCode="#,###&quot;円&quot;"/>
    <numFmt numFmtId="187" formatCode="&quot;¥&quot;#,##0.0_);[Red]\(&quot;¥&quot;#,##0.0\)"/>
    <numFmt numFmtId="188" formatCode="[$-800411]ggge&quot;年&quot;m&quot;月&quot;d&quot;日&quot;;@"/>
    <numFmt numFmtId="189" formatCode="0_);[Red]\(0\)"/>
    <numFmt numFmtId="190" formatCode="\ 0;\-0;"/>
    <numFmt numFmtId="191" formatCode="[&lt;=999]000;[&lt;=9999]000\-00;000\-0000"/>
    <numFmt numFmtId="192" formatCode="#,##0_);[Red]\(#,##0\)"/>
  </numFmts>
  <fonts count="49">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2"/>
      <scheme val="minor"/>
    </font>
    <font>
      <sz val="6"/>
      <name val="ＭＳ Ｐゴシック"/>
      <family val="3"/>
      <scheme val="minor"/>
    </font>
    <font>
      <sz val="11"/>
      <color theme="1"/>
      <name val="ＭＳ Ｐゴシック"/>
      <family val="3"/>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6"/>
      <name val="游ゴシック"/>
      <family val="3"/>
    </font>
    <font>
      <sz val="6"/>
      <name val="ＭＳ Ｐゴシック"/>
      <family val="3"/>
    </font>
    <font>
      <sz val="11"/>
      <color theme="1"/>
      <name val="ＭＳ Ｐゴシック"/>
      <family val="3"/>
    </font>
    <font>
      <sz val="11"/>
      <color theme="1"/>
      <name val="ＭＳ Ｐゴシック"/>
      <family val="2"/>
      <scheme val="minor"/>
    </font>
    <font>
      <sz val="6"/>
      <name val="游ゴシック"/>
      <family val="3"/>
      <charset val="128"/>
    </font>
    <font>
      <sz val="11"/>
      <name val="ＭＳ Ｐゴシック"/>
      <family val="3"/>
    </font>
    <font>
      <u/>
      <sz val="11"/>
      <color theme="10"/>
      <name val="ＭＳ Ｐゴシック"/>
      <family val="3"/>
      <scheme val="minor"/>
    </font>
    <font>
      <b/>
      <sz val="16"/>
      <color theme="1"/>
      <name val="游ゴシック"/>
      <family val="3"/>
      <charset val="128"/>
    </font>
    <font>
      <sz val="11"/>
      <color theme="1"/>
      <name val="游ゴシック"/>
      <family val="3"/>
      <charset val="128"/>
    </font>
    <font>
      <sz val="10"/>
      <color theme="1"/>
      <name val="游ゴシック"/>
      <family val="3"/>
      <charset val="128"/>
    </font>
    <font>
      <sz val="11"/>
      <color theme="0" tint="-0.34998626667073579"/>
      <name val="游ゴシック"/>
      <family val="3"/>
      <charset val="128"/>
    </font>
    <font>
      <sz val="11"/>
      <name val="游ゴシック"/>
      <family val="3"/>
      <charset val="128"/>
    </font>
    <font>
      <sz val="12"/>
      <name val="游ゴシック"/>
      <family val="3"/>
      <charset val="128"/>
    </font>
    <font>
      <sz val="9"/>
      <name val="游ゴシック"/>
      <family val="3"/>
      <charset val="128"/>
    </font>
    <font>
      <b/>
      <sz val="11"/>
      <color theme="1"/>
      <name val="游ゴシック"/>
      <family val="3"/>
      <charset val="128"/>
    </font>
    <font>
      <sz val="8"/>
      <color theme="1"/>
      <name val="游ゴシック"/>
      <family val="3"/>
      <charset val="128"/>
    </font>
    <font>
      <sz val="9"/>
      <color theme="1"/>
      <name val="游ゴシック"/>
      <family val="3"/>
      <charset val="128"/>
    </font>
    <font>
      <sz val="12"/>
      <color theme="0" tint="-0.34998626667073579"/>
      <name val="游ゴシック"/>
      <family val="3"/>
      <charset val="128"/>
    </font>
    <font>
      <sz val="7"/>
      <name val="游ゴシック"/>
      <family val="3"/>
      <charset val="128"/>
    </font>
    <font>
      <sz val="10"/>
      <name val="游ゴシック"/>
      <family val="3"/>
      <charset val="128"/>
    </font>
    <font>
      <u/>
      <sz val="11"/>
      <color theme="10"/>
      <name val="游ゴシック"/>
      <family val="3"/>
      <charset val="128"/>
    </font>
    <font>
      <b/>
      <sz val="9"/>
      <color indexed="81"/>
      <name val="游ゴシック"/>
      <family val="3"/>
      <charset val="128"/>
    </font>
    <font>
      <b/>
      <sz val="11"/>
      <name val="游ゴシック"/>
      <family val="3"/>
      <charset val="128"/>
    </font>
    <font>
      <i/>
      <sz val="11"/>
      <name val="游ゴシック"/>
      <family val="3"/>
      <charset val="128"/>
    </font>
    <font>
      <sz val="12"/>
      <color theme="1"/>
      <name val="游ゴシック"/>
      <family val="3"/>
      <charset val="128"/>
    </font>
    <font>
      <u val="double"/>
      <sz val="9"/>
      <color theme="1"/>
      <name val="游ゴシック"/>
      <family val="3"/>
      <charset val="128"/>
    </font>
    <font>
      <b/>
      <u val="doubleAccounting"/>
      <sz val="10"/>
      <name val="游ゴシック"/>
      <family val="3"/>
      <charset val="128"/>
    </font>
    <font>
      <i/>
      <sz val="9"/>
      <color theme="1"/>
      <name val="游ゴシック"/>
      <family val="3"/>
      <charset val="128"/>
    </font>
    <font>
      <sz val="6"/>
      <color theme="1"/>
      <name val="游ゴシック"/>
      <family val="3"/>
      <charset val="128"/>
    </font>
    <font>
      <b/>
      <sz val="16"/>
      <name val="游ゴシック"/>
      <family val="3"/>
      <charset val="128"/>
    </font>
    <font>
      <i/>
      <sz val="11"/>
      <color theme="1"/>
      <name val="游ゴシック"/>
      <family val="3"/>
      <charset val="128"/>
    </font>
    <font>
      <i/>
      <sz val="8"/>
      <color theme="1"/>
      <name val="游ゴシック"/>
      <family val="3"/>
      <charset val="128"/>
    </font>
    <font>
      <sz val="8"/>
      <name val="游ゴシック"/>
      <family val="3"/>
      <charset val="128"/>
    </font>
    <font>
      <u/>
      <sz val="8"/>
      <name val="游ゴシック"/>
      <family val="3"/>
      <charset val="128"/>
    </font>
    <font>
      <sz val="7"/>
      <color rgb="FFFF0000"/>
      <name val="游ゴシック"/>
      <family val="3"/>
      <charset val="128"/>
    </font>
    <font>
      <sz val="9"/>
      <color rgb="FFFF0000"/>
      <name val="游ゴシック"/>
      <family val="3"/>
      <charset val="128"/>
    </font>
    <font>
      <b/>
      <sz val="9"/>
      <color theme="1"/>
      <name val="游ゴシック"/>
      <family val="3"/>
      <charset val="128"/>
    </font>
    <font>
      <sz val="8"/>
      <color rgb="FF000000"/>
      <name val="游ゴシック"/>
      <family val="3"/>
      <charset val="128"/>
    </font>
    <font>
      <u/>
      <sz val="8"/>
      <color rgb="FF000000"/>
      <name val="游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98">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thin">
        <color indexed="64"/>
      </bottom>
      <diagonal style="medium">
        <color indexed="64"/>
      </diagonal>
    </border>
    <border diagonalDown="1">
      <left/>
      <right/>
      <top/>
      <bottom style="thin">
        <color indexed="64"/>
      </bottom>
      <diagonal style="medium">
        <color indexed="64"/>
      </diagonal>
    </border>
    <border diagonalDown="1">
      <left/>
      <right style="medium">
        <color indexed="64"/>
      </right>
      <top/>
      <bottom style="thin">
        <color indexed="64"/>
      </bottom>
      <diagonal style="medium">
        <color indexed="64"/>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1">
    <xf numFmtId="0" fontId="0" fillId="0" borderId="0">
      <alignment vertical="center"/>
    </xf>
    <xf numFmtId="0" fontId="4" fillId="0" borderId="0"/>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0" fontId="12" fillId="0" borderId="0">
      <alignment vertical="center"/>
    </xf>
    <xf numFmtId="0" fontId="2" fillId="0" borderId="0">
      <alignment vertical="center"/>
    </xf>
    <xf numFmtId="0" fontId="13" fillId="0" borderId="0">
      <alignment vertical="center"/>
    </xf>
    <xf numFmtId="0" fontId="15" fillId="0" borderId="0">
      <alignment vertical="center"/>
    </xf>
    <xf numFmtId="0" fontId="16" fillId="0" borderId="0" applyNumberFormat="0" applyFill="0" applyBorder="0" applyAlignment="0" applyProtection="0">
      <alignment vertical="center"/>
    </xf>
    <xf numFmtId="0" fontId="1" fillId="0" borderId="0">
      <alignment vertical="center"/>
    </xf>
  </cellStyleXfs>
  <cellXfs count="887">
    <xf numFmtId="0" fontId="0" fillId="0" borderId="0" xfId="0">
      <alignment vertical="center"/>
    </xf>
    <xf numFmtId="0" fontId="18" fillId="0" borderId="0" xfId="0" applyFont="1">
      <alignment vertical="center"/>
    </xf>
    <xf numFmtId="0" fontId="18" fillId="0" borderId="0" xfId="0" applyFont="1" applyAlignment="1">
      <alignment horizontal="center" vertical="center" shrinkToFit="1"/>
    </xf>
    <xf numFmtId="0" fontId="18" fillId="0" borderId="0" xfId="0" applyFont="1" applyAlignment="1">
      <alignment vertical="center" shrinkToFit="1"/>
    </xf>
    <xf numFmtId="0" fontId="20" fillId="0" borderId="0" xfId="0" applyFont="1">
      <alignment vertical="center"/>
    </xf>
    <xf numFmtId="0" fontId="22" fillId="0" borderId="71" xfId="0" applyFont="1" applyBorder="1" applyAlignment="1">
      <alignment vertical="center" shrinkToFit="1"/>
    </xf>
    <xf numFmtId="0" fontId="22" fillId="0" borderId="79" xfId="0" applyFont="1" applyBorder="1" applyAlignment="1">
      <alignment vertical="center" shrinkToFit="1"/>
    </xf>
    <xf numFmtId="0" fontId="22" fillId="0" borderId="77" xfId="0" applyFont="1" applyBorder="1" applyAlignment="1">
      <alignment vertical="center" shrinkToFit="1"/>
    </xf>
    <xf numFmtId="0" fontId="18"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lignment vertical="center"/>
    </xf>
    <xf numFmtId="42" fontId="18" fillId="0" borderId="0" xfId="0" applyNumberFormat="1" applyFont="1">
      <alignment vertical="center"/>
    </xf>
    <xf numFmtId="186" fontId="18" fillId="0" borderId="0" xfId="0" applyNumberFormat="1" applyFont="1" applyAlignment="1">
      <alignment vertical="center" shrinkToFit="1"/>
    </xf>
    <xf numFmtId="0" fontId="25" fillId="0" borderId="0" xfId="0" applyFont="1" applyAlignment="1">
      <alignment horizontal="center" vertical="center"/>
    </xf>
    <xf numFmtId="0" fontId="18" fillId="0" borderId="0" xfId="0" applyFont="1" applyAlignment="1">
      <alignment horizontal="left" vertical="center"/>
    </xf>
    <xf numFmtId="0" fontId="18" fillId="0" borderId="1" xfId="0" applyFont="1" applyBorder="1">
      <alignment vertical="center"/>
    </xf>
    <xf numFmtId="0" fontId="25" fillId="0" borderId="1" xfId="0" applyFont="1" applyBorder="1">
      <alignment vertical="center"/>
    </xf>
    <xf numFmtId="0" fontId="26" fillId="0" borderId="0" xfId="0" applyFont="1" applyAlignment="1">
      <alignment horizontal="right" vertical="center"/>
    </xf>
    <xf numFmtId="0" fontId="26" fillId="0" borderId="0" xfId="0" applyFont="1" applyAlignment="1">
      <alignment horizontal="left" vertical="center" wrapText="1"/>
    </xf>
    <xf numFmtId="177" fontId="25" fillId="0" borderId="0" xfId="2" applyNumberFormat="1" applyFont="1" applyFill="1" applyBorder="1" applyAlignment="1" applyProtection="1">
      <alignment horizontal="center" vertical="center"/>
    </xf>
    <xf numFmtId="0" fontId="26" fillId="0" borderId="0" xfId="0" applyFont="1" applyAlignment="1">
      <alignment horizontal="center" vertical="center"/>
    </xf>
    <xf numFmtId="0" fontId="26" fillId="0" borderId="0" xfId="0" applyFont="1">
      <alignment vertical="center"/>
    </xf>
    <xf numFmtId="0" fontId="21" fillId="0" borderId="0" xfId="0" applyFont="1">
      <alignment vertical="center"/>
    </xf>
    <xf numFmtId="0" fontId="27" fillId="0" borderId="0" xfId="0" applyFont="1">
      <alignment vertical="center"/>
    </xf>
    <xf numFmtId="0" fontId="14" fillId="0" borderId="0" xfId="0" applyFont="1" applyAlignment="1">
      <alignment horizontal="center" vertical="center"/>
    </xf>
    <xf numFmtId="0" fontId="25" fillId="0" borderId="0" xfId="0" applyFont="1" applyAlignment="1">
      <alignment horizontal="center" vertical="center" wrapText="1"/>
    </xf>
    <xf numFmtId="0" fontId="23" fillId="0" borderId="0" xfId="0" applyFont="1" applyAlignment="1">
      <alignment horizontal="center" vertical="center" shrinkToFit="1"/>
    </xf>
    <xf numFmtId="0" fontId="28" fillId="0" borderId="0" xfId="0" applyFont="1" applyAlignment="1">
      <alignment vertical="center" wrapText="1"/>
    </xf>
    <xf numFmtId="0" fontId="14" fillId="0" borderId="0" xfId="0" applyFont="1" applyAlignment="1">
      <alignment horizontal="left" vertical="center"/>
    </xf>
    <xf numFmtId="178" fontId="26" fillId="0" borderId="0" xfId="0" applyNumberFormat="1" applyFont="1" applyAlignment="1">
      <alignment vertical="center" shrinkToFit="1"/>
    </xf>
    <xf numFmtId="179" fontId="18" fillId="0" borderId="0" xfId="0" applyNumberFormat="1" applyFont="1" applyAlignment="1">
      <alignment vertical="center" shrinkToFit="1"/>
    </xf>
    <xf numFmtId="42" fontId="26" fillId="0" borderId="0" xfId="0" applyNumberFormat="1" applyFont="1" applyAlignment="1">
      <alignment vertical="center" shrinkToFit="1"/>
    </xf>
    <xf numFmtId="0" fontId="21" fillId="0" borderId="0" xfId="0" applyFont="1" applyAlignment="1">
      <alignment horizontal="left" vertical="center"/>
    </xf>
    <xf numFmtId="0" fontId="22" fillId="0" borderId="69" xfId="0" applyFont="1" applyBorder="1">
      <alignment vertical="center"/>
    </xf>
    <xf numFmtId="0" fontId="18" fillId="0" borderId="96" xfId="0" applyFont="1" applyBorder="1" applyAlignment="1">
      <alignment horizontal="center" vertical="center"/>
    </xf>
    <xf numFmtId="0" fontId="18" fillId="0" borderId="97" xfId="0" applyFont="1" applyBorder="1" applyAlignment="1">
      <alignment horizontal="center" vertical="center"/>
    </xf>
    <xf numFmtId="0" fontId="18" fillId="0" borderId="51" xfId="0" applyFont="1" applyBorder="1">
      <alignment vertical="center"/>
    </xf>
    <xf numFmtId="0" fontId="19" fillId="0" borderId="0" xfId="0" applyFont="1" applyAlignment="1" applyProtection="1">
      <alignment vertical="top" wrapText="1"/>
      <protection locked="0"/>
    </xf>
    <xf numFmtId="177" fontId="25" fillId="0" borderId="0" xfId="2" applyNumberFormat="1" applyFont="1" applyFill="1" applyBorder="1" applyAlignment="1">
      <alignment horizontal="center" vertical="center"/>
    </xf>
    <xf numFmtId="0" fontId="18" fillId="0" borderId="0" xfId="0" applyFont="1" applyProtection="1">
      <alignment vertical="center"/>
      <protection locked="0"/>
    </xf>
    <xf numFmtId="0" fontId="18" fillId="0" borderId="12" xfId="0" applyFont="1" applyBorder="1" applyProtection="1">
      <alignment vertical="center"/>
      <protection locked="0"/>
    </xf>
    <xf numFmtId="0" fontId="32" fillId="0" borderId="0" xfId="0" applyFont="1" applyAlignment="1">
      <alignment vertical="top"/>
    </xf>
    <xf numFmtId="181" fontId="21" fillId="0" borderId="0" xfId="0" applyNumberFormat="1" applyFont="1" applyAlignment="1">
      <alignment vertical="center" shrinkToFit="1"/>
    </xf>
    <xf numFmtId="0" fontId="21" fillId="0" borderId="0" xfId="0" applyFont="1" applyAlignment="1">
      <alignment horizontal="justify" vertical="center"/>
    </xf>
    <xf numFmtId="0" fontId="29" fillId="0" borderId="0" xfId="0" applyFont="1">
      <alignment vertical="center"/>
    </xf>
    <xf numFmtId="0" fontId="32" fillId="0" borderId="0" xfId="0" applyFont="1" applyAlignment="1">
      <alignment horizontal="center" vertical="center"/>
    </xf>
    <xf numFmtId="0" fontId="21" fillId="0" borderId="0" xfId="0" applyFont="1" applyAlignment="1">
      <alignment vertical="top" wrapText="1"/>
    </xf>
    <xf numFmtId="180" fontId="21" fillId="0" borderId="0" xfId="0" applyNumberFormat="1" applyFont="1">
      <alignment vertical="center"/>
    </xf>
    <xf numFmtId="180" fontId="33" fillId="0" borderId="0" xfId="0" applyNumberFormat="1" applyFont="1">
      <alignment vertical="center"/>
    </xf>
    <xf numFmtId="0" fontId="18" fillId="0" borderId="0" xfId="4" applyFont="1">
      <alignment vertical="center"/>
    </xf>
    <xf numFmtId="0" fontId="24" fillId="0" borderId="0" xfId="4" applyFont="1">
      <alignment vertical="center"/>
    </xf>
    <xf numFmtId="0" fontId="34" fillId="0" borderId="0" xfId="4" applyFont="1">
      <alignment vertical="center"/>
    </xf>
    <xf numFmtId="0" fontId="26" fillId="0" borderId="0" xfId="4" applyFont="1">
      <alignment vertical="center"/>
    </xf>
    <xf numFmtId="0" fontId="26" fillId="0" borderId="12" xfId="4" applyFont="1" applyBorder="1" applyAlignment="1">
      <alignment vertical="center" shrinkToFit="1"/>
    </xf>
    <xf numFmtId="0" fontId="26" fillId="0" borderId="12" xfId="0" applyFont="1" applyBorder="1" applyAlignment="1">
      <alignment horizontal="left" vertical="center" shrinkToFit="1"/>
    </xf>
    <xf numFmtId="0" fontId="26" fillId="0" borderId="0" xfId="0" applyFont="1" applyAlignment="1">
      <alignment vertical="center" shrinkToFit="1"/>
    </xf>
    <xf numFmtId="0" fontId="26" fillId="0" borderId="0" xfId="0" applyFont="1" applyAlignment="1">
      <alignment horizontal="left" vertical="center" shrinkToFit="1"/>
    </xf>
    <xf numFmtId="186" fontId="26" fillId="0" borderId="46" xfId="0" applyNumberFormat="1" applyFont="1" applyBorder="1" applyAlignment="1">
      <alignment horizontal="right" vertical="center" shrinkToFit="1"/>
    </xf>
    <xf numFmtId="186" fontId="26" fillId="0" borderId="0" xfId="0" applyNumberFormat="1" applyFont="1" applyAlignment="1">
      <alignment horizontal="right" vertical="center" shrinkToFit="1"/>
    </xf>
    <xf numFmtId="186" fontId="26" fillId="0" borderId="30" xfId="0" applyNumberFormat="1" applyFont="1" applyBorder="1" applyAlignment="1">
      <alignment horizontal="right" vertical="center" shrinkToFit="1"/>
    </xf>
    <xf numFmtId="0" fontId="26" fillId="0" borderId="0" xfId="0" applyFont="1" applyAlignment="1">
      <alignment horizontal="center" vertical="center" shrinkToFit="1"/>
    </xf>
    <xf numFmtId="0" fontId="26" fillId="0" borderId="30" xfId="0" applyFont="1" applyBorder="1" applyAlignment="1">
      <alignment horizontal="center" vertical="center" shrinkToFit="1"/>
    </xf>
    <xf numFmtId="179" fontId="26" fillId="0" borderId="0" xfId="0" applyNumberFormat="1" applyFont="1" applyAlignment="1">
      <alignment horizontal="right" vertical="center" shrinkToFit="1"/>
    </xf>
    <xf numFmtId="0" fontId="26" fillId="0" borderId="49" xfId="0" applyFont="1" applyBorder="1" applyAlignment="1">
      <alignment horizontal="left" vertical="center" shrinkToFit="1"/>
    </xf>
    <xf numFmtId="0" fontId="26" fillId="0" borderId="0" xfId="4" applyFont="1" applyAlignment="1">
      <alignment vertical="center" textRotation="255"/>
    </xf>
    <xf numFmtId="0" fontId="26" fillId="0" borderId="12" xfId="4" applyFont="1" applyBorder="1">
      <alignment vertical="center"/>
    </xf>
    <xf numFmtId="179" fontId="26" fillId="0" borderId="0" xfId="0" applyNumberFormat="1" applyFont="1" applyAlignment="1">
      <alignment vertical="center" shrinkToFit="1"/>
    </xf>
    <xf numFmtId="0" fontId="26" fillId="0" borderId="49" xfId="0" applyFont="1" applyBorder="1" applyAlignment="1">
      <alignment vertical="center" shrinkToFit="1"/>
    </xf>
    <xf numFmtId="0" fontId="26" fillId="0" borderId="84" xfId="0" applyFont="1" applyBorder="1" applyAlignment="1">
      <alignment horizontal="left" vertical="center" shrinkToFit="1"/>
    </xf>
    <xf numFmtId="179" fontId="26" fillId="0" borderId="64" xfId="0" applyNumberFormat="1" applyFont="1" applyBorder="1" applyAlignment="1">
      <alignment vertical="center" shrinkToFit="1"/>
    </xf>
    <xf numFmtId="0" fontId="26" fillId="0" borderId="64" xfId="0" applyFont="1" applyBorder="1" applyAlignment="1">
      <alignment vertical="center" shrinkToFit="1"/>
    </xf>
    <xf numFmtId="0" fontId="26" fillId="0" borderId="67" xfId="0" applyFont="1" applyBorder="1" applyAlignment="1">
      <alignment vertical="center" shrinkToFit="1"/>
    </xf>
    <xf numFmtId="0" fontId="37" fillId="0" borderId="0" xfId="4" applyFont="1" applyAlignment="1">
      <alignment vertical="top" wrapText="1"/>
    </xf>
    <xf numFmtId="0" fontId="37" fillId="0" borderId="0" xfId="4" applyFont="1">
      <alignment vertical="center"/>
    </xf>
    <xf numFmtId="0" fontId="26" fillId="0" borderId="0" xfId="4" applyFont="1" applyAlignment="1">
      <alignment vertical="center" shrinkToFit="1"/>
    </xf>
    <xf numFmtId="0" fontId="34" fillId="0" borderId="17" xfId="4" applyFont="1" applyBorder="1">
      <alignment vertical="center"/>
    </xf>
    <xf numFmtId="0" fontId="26" fillId="0" borderId="38" xfId="4" applyFont="1" applyBorder="1" applyAlignment="1">
      <alignment vertical="center" shrinkToFit="1"/>
    </xf>
    <xf numFmtId="0" fontId="34" fillId="0" borderId="17" xfId="4" applyFont="1" applyBorder="1" applyAlignment="1">
      <alignment vertical="center" shrinkToFit="1"/>
    </xf>
    <xf numFmtId="0" fontId="26" fillId="0" borderId="17" xfId="4" applyFont="1" applyBorder="1" applyAlignment="1">
      <alignment vertical="center" shrinkToFit="1"/>
    </xf>
    <xf numFmtId="0" fontId="34" fillId="0" borderId="22" xfId="4" applyFont="1" applyBorder="1">
      <alignment vertical="center"/>
    </xf>
    <xf numFmtId="0" fontId="18" fillId="0" borderId="0" xfId="4" applyFont="1" applyAlignment="1">
      <alignment horizontal="center" vertical="center"/>
    </xf>
    <xf numFmtId="0" fontId="34" fillId="0" borderId="0" xfId="4" applyFont="1" applyAlignment="1">
      <alignment horizontal="center" vertical="center"/>
    </xf>
    <xf numFmtId="0" fontId="26" fillId="6" borderId="20" xfId="4" applyFont="1" applyFill="1" applyBorder="1">
      <alignment vertical="center"/>
    </xf>
    <xf numFmtId="0" fontId="26" fillId="6" borderId="32" xfId="4" applyFont="1" applyFill="1" applyBorder="1">
      <alignment vertical="center"/>
    </xf>
    <xf numFmtId="0" fontId="26" fillId="0" borderId="20" xfId="4" applyFont="1" applyBorder="1">
      <alignment vertical="center"/>
    </xf>
    <xf numFmtId="0" fontId="26" fillId="0" borderId="32" xfId="4" applyFont="1" applyBorder="1">
      <alignment vertical="center"/>
    </xf>
    <xf numFmtId="0" fontId="32" fillId="0" borderId="0" xfId="7" applyFont="1" applyAlignment="1">
      <alignment vertical="top"/>
    </xf>
    <xf numFmtId="0" fontId="21" fillId="0" borderId="0" xfId="7" applyFont="1">
      <alignment vertical="center"/>
    </xf>
    <xf numFmtId="181" fontId="21" fillId="0" borderId="0" xfId="7" applyNumberFormat="1" applyFont="1" applyAlignment="1">
      <alignment vertical="center" shrinkToFit="1"/>
    </xf>
    <xf numFmtId="0" fontId="21" fillId="0" borderId="0" xfId="7" applyFont="1" applyAlignment="1">
      <alignment horizontal="justify" vertical="center"/>
    </xf>
    <xf numFmtId="0" fontId="21" fillId="0" borderId="0" xfId="7" applyFont="1" applyAlignment="1">
      <alignment horizontal="left" vertical="center"/>
    </xf>
    <xf numFmtId="0" fontId="32" fillId="0" borderId="0" xfId="7" applyFont="1" applyAlignment="1">
      <alignment horizontal="center" vertical="center"/>
    </xf>
    <xf numFmtId="0" fontId="21" fillId="0" borderId="0" xfId="7" applyFont="1" applyAlignment="1">
      <alignment vertical="justify" wrapText="1"/>
    </xf>
    <xf numFmtId="0" fontId="21" fillId="0" borderId="0" xfId="7" applyFont="1" applyAlignment="1">
      <alignment horizontal="center" vertical="center" wrapText="1"/>
    </xf>
    <xf numFmtId="180" fontId="21" fillId="0" borderId="0" xfId="7" applyNumberFormat="1" applyFont="1" applyAlignment="1">
      <alignment vertical="center" wrapText="1" shrinkToFit="1"/>
    </xf>
    <xf numFmtId="180" fontId="21" fillId="0" borderId="0" xfId="7" applyNumberFormat="1" applyFont="1">
      <alignment vertical="center"/>
    </xf>
    <xf numFmtId="0" fontId="21" fillId="0" borderId="0" xfId="8" applyFont="1">
      <alignment vertical="center"/>
    </xf>
    <xf numFmtId="0" fontId="32" fillId="0" borderId="0" xfId="0" applyFont="1">
      <alignment vertical="center"/>
    </xf>
    <xf numFmtId="182" fontId="21" fillId="0" borderId="0" xfId="0" applyNumberFormat="1" applyFont="1" applyAlignment="1">
      <alignment horizontal="distributed" vertical="center" shrinkToFit="1"/>
    </xf>
    <xf numFmtId="0" fontId="21" fillId="0" borderId="0" xfId="0" applyFont="1" applyAlignment="1">
      <alignment horizontal="right" vertical="center"/>
    </xf>
    <xf numFmtId="0" fontId="21" fillId="0" borderId="0" xfId="0" applyFont="1" applyAlignment="1">
      <alignment horizontal="left" vertical="center" wrapText="1"/>
    </xf>
    <xf numFmtId="180" fontId="40" fillId="0" borderId="0" xfId="0" applyNumberFormat="1" applyFont="1">
      <alignment vertical="center"/>
    </xf>
    <xf numFmtId="0" fontId="21" fillId="0" borderId="0" xfId="0" applyFont="1" applyAlignment="1">
      <alignment vertical="center" wrapText="1"/>
    </xf>
    <xf numFmtId="0" fontId="21" fillId="0" borderId="0" xfId="0" applyFont="1" applyAlignment="1">
      <alignment horizontal="right" vertical="center" shrinkToFit="1"/>
    </xf>
    <xf numFmtId="0" fontId="21" fillId="0" borderId="0" xfId="0" applyFont="1" applyAlignment="1">
      <alignment vertical="top" wrapText="1" shrinkToFit="1"/>
    </xf>
    <xf numFmtId="38" fontId="21" fillId="0" borderId="0" xfId="3" applyFont="1" applyFill="1" applyAlignment="1">
      <alignment vertical="center"/>
    </xf>
    <xf numFmtId="38" fontId="21" fillId="0" borderId="0" xfId="3" applyFont="1" applyFill="1" applyAlignment="1">
      <alignment horizontal="right" vertical="center"/>
    </xf>
    <xf numFmtId="0" fontId="21" fillId="0" borderId="0" xfId="0" applyFont="1" applyAlignment="1">
      <alignment horizontal="center" vertical="center" shrinkToFit="1"/>
    </xf>
    <xf numFmtId="181" fontId="21" fillId="0" borderId="0" xfId="0" applyNumberFormat="1" applyFont="1">
      <alignment vertical="center"/>
    </xf>
    <xf numFmtId="181" fontId="21" fillId="0" borderId="0" xfId="0" applyNumberFormat="1"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right" vertical="top"/>
    </xf>
    <xf numFmtId="0" fontId="21" fillId="0" borderId="0" xfId="0" applyFont="1" applyAlignment="1">
      <alignment vertical="top"/>
    </xf>
    <xf numFmtId="0" fontId="21" fillId="0" borderId="0" xfId="0" applyFont="1" applyAlignment="1">
      <alignment vertical="top" shrinkToFit="1"/>
    </xf>
    <xf numFmtId="0" fontId="21" fillId="0" borderId="0" xfId="0" applyFont="1" applyAlignment="1">
      <alignment vertical="center" shrinkToFit="1"/>
    </xf>
    <xf numFmtId="0" fontId="19" fillId="0" borderId="0" xfId="0" applyFont="1" applyAlignment="1" applyProtection="1">
      <alignment horizontal="left" vertical="top" wrapText="1"/>
      <protection locked="0"/>
    </xf>
    <xf numFmtId="182" fontId="18" fillId="0" borderId="0" xfId="0" applyNumberFormat="1" applyFont="1">
      <alignment vertical="center"/>
    </xf>
    <xf numFmtId="0" fontId="22" fillId="2" borderId="28"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21" fillId="0" borderId="74" xfId="0" applyFont="1" applyBorder="1" applyAlignment="1">
      <alignment horizontal="center" vertical="center" shrinkToFit="1"/>
    </xf>
    <xf numFmtId="0" fontId="21" fillId="0" borderId="78" xfId="0" applyFont="1" applyBorder="1" applyAlignment="1">
      <alignment horizontal="center" vertical="center" shrinkToFit="1"/>
    </xf>
    <xf numFmtId="0" fontId="22" fillId="2" borderId="35"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32" xfId="0" applyFont="1" applyFill="1" applyBorder="1" applyAlignment="1">
      <alignment horizontal="center" vertical="center" shrinkToFit="1"/>
    </xf>
    <xf numFmtId="0" fontId="18" fillId="0" borderId="3" xfId="0" applyFont="1" applyBorder="1" applyAlignment="1">
      <alignment horizontal="center" vertical="center" shrinkToFit="1"/>
    </xf>
    <xf numFmtId="0" fontId="18" fillId="2" borderId="2" xfId="0" applyFont="1" applyFill="1" applyBorder="1" applyAlignment="1">
      <alignment horizontal="left" vertical="center" shrinkToFit="1"/>
    </xf>
    <xf numFmtId="0" fontId="18" fillId="2" borderId="7" xfId="0" applyFont="1" applyFill="1" applyBorder="1" applyAlignment="1">
      <alignment horizontal="left" vertical="center" shrinkToFit="1"/>
    </xf>
    <xf numFmtId="0" fontId="18" fillId="2" borderId="8" xfId="0" applyFont="1" applyFill="1" applyBorder="1" applyAlignment="1">
      <alignment horizontal="left" vertical="center" shrinkToFit="1"/>
    </xf>
    <xf numFmtId="49" fontId="18" fillId="2" borderId="2" xfId="0" applyNumberFormat="1" applyFont="1" applyFill="1" applyBorder="1" applyAlignment="1">
      <alignment horizontal="left" vertical="center" shrinkToFit="1"/>
    </xf>
    <xf numFmtId="49" fontId="18" fillId="2" borderId="7" xfId="0" applyNumberFormat="1" applyFont="1" applyFill="1" applyBorder="1" applyAlignment="1">
      <alignment horizontal="left" vertical="center" shrinkToFit="1"/>
    </xf>
    <xf numFmtId="49" fontId="18" fillId="2" borderId="8" xfId="0" applyNumberFormat="1" applyFont="1" applyFill="1" applyBorder="1" applyAlignment="1">
      <alignment horizontal="left" vertical="center" shrinkToFit="1"/>
    </xf>
    <xf numFmtId="0" fontId="18" fillId="0" borderId="75" xfId="0" applyFont="1" applyBorder="1" applyAlignment="1">
      <alignment horizontal="left" vertical="center" shrinkToFit="1"/>
    </xf>
    <xf numFmtId="0" fontId="18" fillId="0" borderId="76" xfId="0" applyFont="1" applyBorder="1" applyAlignment="1">
      <alignment horizontal="left" vertical="center" shrinkToFit="1"/>
    </xf>
    <xf numFmtId="0" fontId="18" fillId="4" borderId="76" xfId="0" applyFont="1" applyFill="1" applyBorder="1" applyAlignment="1">
      <alignment horizontal="right" vertical="center" shrinkToFit="1"/>
    </xf>
    <xf numFmtId="0" fontId="18" fillId="4" borderId="77" xfId="0" applyFont="1" applyFill="1" applyBorder="1" applyAlignment="1">
      <alignment horizontal="right" vertical="center" shrinkToFit="1"/>
    </xf>
    <xf numFmtId="58" fontId="18" fillId="2" borderId="3" xfId="0" applyNumberFormat="1" applyFont="1" applyFill="1" applyBorder="1" applyAlignment="1">
      <alignment horizontal="left" vertical="center" shrinkToFit="1"/>
    </xf>
    <xf numFmtId="0" fontId="18" fillId="2" borderId="3" xfId="0" applyFont="1" applyFill="1" applyBorder="1" applyAlignment="1">
      <alignment horizontal="left" vertical="center" shrinkToFit="1"/>
    </xf>
    <xf numFmtId="0" fontId="21" fillId="0" borderId="68"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69" xfId="0" applyFont="1" applyBorder="1" applyAlignment="1">
      <alignment horizontal="center" vertical="center" shrinkToFit="1"/>
    </xf>
    <xf numFmtId="0" fontId="21" fillId="0" borderId="70" xfId="0" applyFont="1" applyBorder="1" applyAlignment="1">
      <alignment horizontal="center" vertical="center" shrinkToFit="1"/>
    </xf>
    <xf numFmtId="0" fontId="18" fillId="0" borderId="6" xfId="0" applyFont="1" applyBorder="1" applyAlignment="1">
      <alignment horizontal="right" vertical="center" shrinkToFit="1"/>
    </xf>
    <xf numFmtId="0" fontId="18" fillId="0" borderId="17" xfId="0" applyFont="1" applyBorder="1" applyAlignment="1">
      <alignment horizontal="right" vertical="center" shrinkToFit="1"/>
    </xf>
    <xf numFmtId="0" fontId="23" fillId="0" borderId="0" xfId="0" applyFont="1" applyAlignment="1">
      <alignment horizontal="left" vertical="center" shrinkToFit="1"/>
    </xf>
    <xf numFmtId="0" fontId="18" fillId="0" borderId="6" xfId="0" applyFont="1" applyBorder="1" applyAlignment="1">
      <alignment horizontal="center" vertical="center" shrinkToFit="1"/>
    </xf>
    <xf numFmtId="0" fontId="18" fillId="0" borderId="17" xfId="0" applyFont="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8"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185" fontId="18" fillId="2" borderId="2" xfId="0" applyNumberFormat="1" applyFont="1" applyFill="1" applyBorder="1" applyAlignment="1">
      <alignment horizontal="left" vertical="center" shrinkToFit="1"/>
    </xf>
    <xf numFmtId="185" fontId="18" fillId="2" borderId="7" xfId="0" applyNumberFormat="1" applyFont="1" applyFill="1" applyBorder="1" applyAlignment="1">
      <alignment horizontal="left" vertical="center" shrinkToFit="1"/>
    </xf>
    <xf numFmtId="185" fontId="18" fillId="2" borderId="8" xfId="0" applyNumberFormat="1" applyFont="1" applyFill="1" applyBorder="1" applyAlignment="1">
      <alignment horizontal="left" vertical="center" shrinkToFit="1"/>
    </xf>
    <xf numFmtId="0" fontId="19" fillId="0" borderId="2"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49" fontId="18" fillId="2" borderId="3" xfId="0" quotePrefix="1" applyNumberFormat="1" applyFont="1" applyFill="1" applyBorder="1" applyAlignment="1">
      <alignment horizontal="left" vertical="center" shrinkToFit="1"/>
    </xf>
    <xf numFmtId="49" fontId="18" fillId="2" borderId="3" xfId="0" applyNumberFormat="1" applyFont="1" applyFill="1" applyBorder="1" applyAlignment="1">
      <alignment horizontal="left" vertical="center" shrinkToFit="1"/>
    </xf>
    <xf numFmtId="0" fontId="18" fillId="0" borderId="3" xfId="0" applyFont="1" applyBorder="1" applyAlignment="1">
      <alignment horizontal="center" vertical="center"/>
    </xf>
    <xf numFmtId="186" fontId="18" fillId="2" borderId="3" xfId="0" applyNumberFormat="1" applyFont="1" applyFill="1" applyBorder="1" applyAlignment="1">
      <alignment horizontal="center" vertical="center" shrinkToFit="1"/>
    </xf>
    <xf numFmtId="186" fontId="18" fillId="4" borderId="3" xfId="0" applyNumberFormat="1" applyFont="1" applyFill="1" applyBorder="1" applyAlignment="1">
      <alignment horizontal="center" vertical="center" shrinkToFit="1"/>
    </xf>
    <xf numFmtId="0" fontId="18" fillId="0" borderId="19" xfId="0" applyFont="1" applyBorder="1" applyAlignment="1">
      <alignment horizontal="left" vertical="center" shrinkToFit="1"/>
    </xf>
    <xf numFmtId="0" fontId="18" fillId="0" borderId="31" xfId="0" applyFont="1" applyBorder="1" applyAlignment="1">
      <alignment horizontal="left" vertical="center" shrinkToFit="1"/>
    </xf>
    <xf numFmtId="0" fontId="18" fillId="0" borderId="0" xfId="0" applyFont="1" applyAlignment="1">
      <alignment horizontal="left" vertical="center" shrinkToFit="1"/>
    </xf>
    <xf numFmtId="0" fontId="18" fillId="0" borderId="30" xfId="0" applyFont="1" applyBorder="1" applyAlignment="1">
      <alignment horizontal="left" vertical="center" shrinkToFit="1"/>
    </xf>
    <xf numFmtId="0" fontId="26" fillId="5" borderId="3" xfId="0" applyFont="1" applyFill="1" applyBorder="1" applyAlignment="1">
      <alignment horizontal="center" vertical="center" wrapText="1"/>
    </xf>
    <xf numFmtId="0" fontId="18" fillId="5" borderId="3" xfId="0" applyFont="1" applyFill="1" applyBorder="1" applyAlignment="1">
      <alignment horizontal="center" vertical="center"/>
    </xf>
    <xf numFmtId="0" fontId="19" fillId="5" borderId="3" xfId="0" applyFont="1" applyFill="1" applyBorder="1" applyAlignment="1">
      <alignment horizontal="center" vertical="center" wrapText="1"/>
    </xf>
    <xf numFmtId="182" fontId="18" fillId="2" borderId="3" xfId="0" applyNumberFormat="1" applyFont="1" applyFill="1" applyBorder="1" applyAlignment="1" applyProtection="1">
      <alignment horizontal="center" vertical="center" shrinkToFit="1"/>
      <protection locked="0"/>
    </xf>
    <xf numFmtId="0" fontId="18" fillId="4" borderId="3" xfId="0" applyFont="1" applyFill="1" applyBorder="1" applyAlignment="1">
      <alignment horizontal="right" vertical="center"/>
    </xf>
    <xf numFmtId="186" fontId="24" fillId="4" borderId="3" xfId="0" applyNumberFormat="1" applyFont="1" applyFill="1" applyBorder="1" applyAlignment="1">
      <alignment horizontal="center" vertical="center"/>
    </xf>
    <xf numFmtId="0" fontId="18" fillId="0" borderId="0" xfId="0" applyFont="1" applyAlignment="1">
      <alignment horizontal="left" vertical="center"/>
    </xf>
    <xf numFmtId="180" fontId="26" fillId="4" borderId="3" xfId="0" applyNumberFormat="1" applyFont="1" applyFill="1" applyBorder="1" applyAlignment="1">
      <alignment horizontal="right" vertical="center" shrinkToFit="1"/>
    </xf>
    <xf numFmtId="0" fontId="18" fillId="4"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2" borderId="3" xfId="0" applyFont="1" applyFill="1" applyBorder="1" applyAlignment="1">
      <alignment horizontal="center" vertical="center" shrinkToFit="1"/>
    </xf>
    <xf numFmtId="49" fontId="18" fillId="2" borderId="3" xfId="0" applyNumberFormat="1" applyFont="1" applyFill="1" applyBorder="1" applyAlignment="1">
      <alignment horizontal="center" vertical="center" shrinkToFit="1"/>
    </xf>
    <xf numFmtId="180" fontId="26" fillId="2" borderId="3" xfId="0" applyNumberFormat="1" applyFont="1" applyFill="1" applyBorder="1" applyAlignment="1">
      <alignment horizontal="right" vertical="center" shrinkToFit="1"/>
    </xf>
    <xf numFmtId="186" fontId="26" fillId="4" borderId="3" xfId="0" applyNumberFormat="1" applyFont="1" applyFill="1" applyBorder="1" applyAlignment="1">
      <alignment horizontal="right" vertical="center" shrinkToFit="1"/>
    </xf>
    <xf numFmtId="178" fontId="18" fillId="2" borderId="3" xfId="0" applyNumberFormat="1" applyFont="1" applyFill="1" applyBorder="1" applyAlignment="1">
      <alignment horizontal="center" vertical="center" shrinkToFit="1"/>
    </xf>
    <xf numFmtId="179" fontId="18" fillId="4" borderId="3" xfId="0" applyNumberFormat="1" applyFont="1" applyFill="1" applyBorder="1" applyAlignment="1">
      <alignment horizontal="center" vertical="center" shrinkToFit="1"/>
    </xf>
    <xf numFmtId="49" fontId="18" fillId="2" borderId="2" xfId="0" applyNumberFormat="1" applyFont="1" applyFill="1" applyBorder="1" applyAlignment="1">
      <alignment horizontal="center" vertical="center" shrinkToFit="1"/>
    </xf>
    <xf numFmtId="49" fontId="18" fillId="2" borderId="7" xfId="0" applyNumberFormat="1" applyFont="1" applyFill="1" applyBorder="1" applyAlignment="1">
      <alignment horizontal="center" vertical="center" shrinkToFit="1"/>
    </xf>
    <xf numFmtId="49" fontId="18" fillId="2" borderId="8" xfId="0" applyNumberFormat="1"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xf>
    <xf numFmtId="0" fontId="23" fillId="0" borderId="9" xfId="0" applyFont="1" applyBorder="1" applyAlignment="1">
      <alignment horizontal="center" vertical="center"/>
    </xf>
    <xf numFmtId="0" fontId="23" fillId="0" borderId="23" xfId="0" applyFont="1" applyBorder="1" applyAlignment="1">
      <alignment horizontal="center" vertical="center"/>
    </xf>
    <xf numFmtId="0" fontId="14" fillId="0" borderId="0" xfId="0" applyFont="1" applyAlignment="1">
      <alignment horizontal="center" vertical="center"/>
    </xf>
    <xf numFmtId="190" fontId="26" fillId="3" borderId="11" xfId="0" applyNumberFormat="1" applyFont="1" applyFill="1" applyBorder="1" applyAlignment="1">
      <alignment horizontal="left" vertical="center" shrinkToFit="1"/>
    </xf>
    <xf numFmtId="190" fontId="26" fillId="3" borderId="18" xfId="0" applyNumberFormat="1" applyFont="1" applyFill="1" applyBorder="1" applyAlignment="1">
      <alignment horizontal="left" vertical="center" shrinkToFit="1"/>
    </xf>
    <xf numFmtId="190" fontId="26" fillId="3" borderId="29" xfId="0" applyNumberFormat="1" applyFont="1" applyFill="1" applyBorder="1" applyAlignment="1">
      <alignment horizontal="left" vertical="center" shrinkToFit="1"/>
    </xf>
    <xf numFmtId="190" fontId="26" fillId="3" borderId="12" xfId="0" applyNumberFormat="1" applyFont="1" applyFill="1" applyBorder="1" applyAlignment="1">
      <alignment horizontal="left" vertical="center" shrinkToFit="1"/>
    </xf>
    <xf numFmtId="190" fontId="26" fillId="3" borderId="0" xfId="0" applyNumberFormat="1" applyFont="1" applyFill="1" applyAlignment="1">
      <alignment horizontal="left" vertical="center" shrinkToFit="1"/>
    </xf>
    <xf numFmtId="190" fontId="26" fillId="3" borderId="30" xfId="0" applyNumberFormat="1" applyFont="1" applyFill="1" applyBorder="1" applyAlignment="1">
      <alignment horizontal="left" vertical="center" shrinkToFit="1"/>
    </xf>
    <xf numFmtId="190" fontId="26" fillId="3" borderId="13" xfId="0" applyNumberFormat="1" applyFont="1" applyFill="1" applyBorder="1" applyAlignment="1">
      <alignment horizontal="left" vertical="center" shrinkToFit="1"/>
    </xf>
    <xf numFmtId="190" fontId="26" fillId="3" borderId="19" xfId="0" applyNumberFormat="1" applyFont="1" applyFill="1" applyBorder="1" applyAlignment="1">
      <alignment horizontal="left" vertical="center" shrinkToFit="1"/>
    </xf>
    <xf numFmtId="190" fontId="26" fillId="3" borderId="31" xfId="0" applyNumberFormat="1" applyFont="1" applyFill="1" applyBorder="1" applyAlignment="1">
      <alignment horizontal="left" vertical="center" shrinkToFit="1"/>
    </xf>
    <xf numFmtId="0" fontId="26" fillId="2" borderId="2" xfId="4" applyFont="1" applyFill="1" applyBorder="1" applyAlignment="1">
      <alignment horizontal="center" vertical="center"/>
    </xf>
    <xf numFmtId="0" fontId="26" fillId="2" borderId="7" xfId="4" applyFont="1" applyFill="1" applyBorder="1" applyAlignment="1">
      <alignment horizontal="center" vertical="center"/>
    </xf>
    <xf numFmtId="0" fontId="26" fillId="2" borderId="8" xfId="4" applyFont="1" applyFill="1" applyBorder="1" applyAlignment="1">
      <alignment horizontal="center" vertical="center"/>
    </xf>
    <xf numFmtId="0" fontId="26" fillId="0" borderId="2" xfId="4" applyFont="1" applyBorder="1" applyAlignment="1">
      <alignment horizontal="center" vertical="center"/>
    </xf>
    <xf numFmtId="0" fontId="26" fillId="0" borderId="7" xfId="4" applyFont="1" applyBorder="1" applyAlignment="1">
      <alignment horizontal="center" vertical="center"/>
    </xf>
    <xf numFmtId="0" fontId="26" fillId="0" borderId="26" xfId="4" applyFont="1" applyBorder="1" applyAlignment="1">
      <alignment horizontal="center" vertical="center"/>
    </xf>
    <xf numFmtId="0" fontId="25" fillId="0" borderId="3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31" xfId="0" applyFont="1" applyBorder="1" applyAlignment="1">
      <alignment horizontal="center" vertical="center" wrapText="1"/>
    </xf>
    <xf numFmtId="0" fontId="23" fillId="2" borderId="33" xfId="0" applyFont="1" applyFill="1" applyBorder="1" applyAlignment="1">
      <alignment horizontal="center" vertical="center" shrinkToFit="1"/>
    </xf>
    <xf numFmtId="0" fontId="23" fillId="2" borderId="18" xfId="0" applyFont="1" applyFill="1" applyBorder="1" applyAlignment="1">
      <alignment horizontal="center" vertical="center" shrinkToFit="1"/>
    </xf>
    <xf numFmtId="0" fontId="23" fillId="2" borderId="29" xfId="0" applyFont="1" applyFill="1" applyBorder="1" applyAlignment="1">
      <alignment horizontal="center" vertical="center" shrinkToFit="1"/>
    </xf>
    <xf numFmtId="0" fontId="23" fillId="2" borderId="34" xfId="0" applyFont="1" applyFill="1" applyBorder="1" applyAlignment="1">
      <alignment horizontal="center" vertical="center" shrinkToFit="1"/>
    </xf>
    <xf numFmtId="0" fontId="23" fillId="2" borderId="19" xfId="0" applyFont="1" applyFill="1" applyBorder="1" applyAlignment="1">
      <alignment horizontal="center" vertical="center" shrinkToFit="1"/>
    </xf>
    <xf numFmtId="0" fontId="23" fillId="2" borderId="31" xfId="0" applyFont="1" applyFill="1" applyBorder="1" applyAlignment="1">
      <alignment horizontal="center" vertical="center" shrinkToFit="1"/>
    </xf>
    <xf numFmtId="0" fontId="25" fillId="0" borderId="18" xfId="0" applyFont="1" applyBorder="1" applyAlignment="1">
      <alignment horizontal="center" vertical="center"/>
    </xf>
    <xf numFmtId="0" fontId="25" fillId="0" borderId="29" xfId="0" applyFont="1" applyBorder="1" applyAlignment="1">
      <alignment horizontal="center" vertical="center"/>
    </xf>
    <xf numFmtId="0" fontId="25" fillId="0" borderId="34" xfId="0" applyFont="1" applyBorder="1" applyAlignment="1">
      <alignment horizontal="center" vertical="center"/>
    </xf>
    <xf numFmtId="0" fontId="25" fillId="0" borderId="19" xfId="0" applyFont="1" applyBorder="1" applyAlignment="1">
      <alignment horizontal="center" vertical="center"/>
    </xf>
    <xf numFmtId="0" fontId="25" fillId="0" borderId="31" xfId="0" applyFont="1" applyBorder="1" applyAlignment="1">
      <alignment horizontal="center" vertical="center"/>
    </xf>
    <xf numFmtId="0" fontId="28" fillId="2" borderId="33" xfId="0" applyFont="1" applyFill="1" applyBorder="1" applyAlignment="1">
      <alignment vertical="center" wrapText="1" shrinkToFit="1"/>
    </xf>
    <xf numFmtId="0" fontId="28" fillId="2" borderId="18" xfId="0" applyFont="1" applyFill="1" applyBorder="1" applyAlignment="1">
      <alignment vertical="center" wrapText="1" shrinkToFit="1"/>
    </xf>
    <xf numFmtId="0" fontId="28" fillId="2" borderId="39" xfId="0" applyFont="1" applyFill="1" applyBorder="1" applyAlignment="1">
      <alignment vertical="center" wrapText="1" shrinkToFit="1"/>
    </xf>
    <xf numFmtId="0" fontId="28" fillId="2" borderId="34" xfId="0" applyFont="1" applyFill="1" applyBorder="1" applyAlignment="1">
      <alignment vertical="center" wrapText="1" shrinkToFit="1"/>
    </xf>
    <xf numFmtId="0" fontId="28" fillId="2" borderId="19" xfId="0" applyFont="1" applyFill="1" applyBorder="1" applyAlignment="1">
      <alignment vertical="center" wrapText="1" shrinkToFit="1"/>
    </xf>
    <xf numFmtId="0" fontId="28" fillId="2" borderId="40" xfId="0" applyFont="1" applyFill="1" applyBorder="1" applyAlignment="1">
      <alignment vertical="center" wrapText="1" shrinkToFit="1"/>
    </xf>
    <xf numFmtId="0" fontId="26" fillId="0" borderId="8" xfId="4" applyFont="1" applyBorder="1" applyAlignment="1">
      <alignment horizontal="center" vertical="center"/>
    </xf>
    <xf numFmtId="0" fontId="28" fillId="2" borderId="33" xfId="0" applyFont="1" applyFill="1" applyBorder="1" applyAlignment="1">
      <alignment vertical="center" wrapText="1"/>
    </xf>
    <xf numFmtId="0" fontId="28" fillId="2" borderId="18" xfId="0" applyFont="1" applyFill="1" applyBorder="1" applyAlignment="1">
      <alignment vertical="center" wrapText="1"/>
    </xf>
    <xf numFmtId="0" fontId="28" fillId="2" borderId="39" xfId="0" applyFont="1" applyFill="1" applyBorder="1" applyAlignment="1">
      <alignment vertical="center" wrapText="1"/>
    </xf>
    <xf numFmtId="0" fontId="28" fillId="2" borderId="34" xfId="0" applyFont="1" applyFill="1" applyBorder="1" applyAlignment="1">
      <alignment vertical="center" wrapText="1"/>
    </xf>
    <xf numFmtId="0" fontId="28" fillId="2" borderId="19" xfId="0" applyFont="1" applyFill="1" applyBorder="1" applyAlignment="1">
      <alignment vertical="center" wrapText="1"/>
    </xf>
    <xf numFmtId="0" fontId="28" fillId="2" borderId="40" xfId="0" applyFont="1" applyFill="1" applyBorder="1" applyAlignment="1">
      <alignment vertical="center" wrapText="1"/>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8" fillId="0" borderId="7" xfId="0" applyFont="1" applyBorder="1" applyAlignment="1">
      <alignment horizontal="center" vertical="center"/>
    </xf>
    <xf numFmtId="0" fontId="21" fillId="0" borderId="19" xfId="0" applyFont="1" applyBorder="1" applyAlignment="1">
      <alignment horizontal="left" vertical="center"/>
    </xf>
    <xf numFmtId="186" fontId="19" fillId="4" borderId="2" xfId="0" applyNumberFormat="1" applyFont="1" applyFill="1" applyBorder="1" applyAlignment="1">
      <alignment horizontal="center" vertical="center" shrinkToFit="1"/>
    </xf>
    <xf numFmtId="186" fontId="19" fillId="4" borderId="7" xfId="0" applyNumberFormat="1" applyFont="1" applyFill="1" applyBorder="1" applyAlignment="1">
      <alignment horizontal="center" vertical="center" shrinkToFit="1"/>
    </xf>
    <xf numFmtId="186" fontId="19" fillId="4" borderId="8" xfId="0" applyNumberFormat="1"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25" fillId="0" borderId="2" xfId="0" applyFont="1" applyBorder="1" applyAlignment="1">
      <alignment horizontal="center" vertical="center"/>
    </xf>
    <xf numFmtId="0" fontId="25" fillId="0" borderId="8" xfId="0" applyFont="1" applyBorder="1" applyAlignment="1">
      <alignment horizontal="center" vertical="center"/>
    </xf>
    <xf numFmtId="181" fontId="18" fillId="2" borderId="2" xfId="3" applyNumberFormat="1" applyFont="1" applyFill="1" applyBorder="1" applyAlignment="1" applyProtection="1">
      <alignment horizontal="center" vertical="center" shrinkToFit="1"/>
    </xf>
    <xf numFmtId="181" fontId="18" fillId="2" borderId="7" xfId="3" applyNumberFormat="1" applyFont="1" applyFill="1" applyBorder="1" applyAlignment="1" applyProtection="1">
      <alignment horizontal="center" vertical="center" shrinkToFit="1"/>
    </xf>
    <xf numFmtId="181" fontId="18" fillId="2" borderId="8" xfId="3" applyNumberFormat="1" applyFont="1" applyFill="1" applyBorder="1" applyAlignment="1" applyProtection="1">
      <alignment horizontal="center" vertical="center" shrinkToFit="1"/>
    </xf>
    <xf numFmtId="0" fontId="18" fillId="4" borderId="2" xfId="3" applyNumberFormat="1" applyFont="1" applyFill="1" applyBorder="1" applyAlignment="1" applyProtection="1">
      <alignment horizontal="center" vertical="center" shrinkToFit="1"/>
    </xf>
    <xf numFmtId="0" fontId="18" fillId="4" borderId="7" xfId="3" applyNumberFormat="1" applyFont="1" applyFill="1" applyBorder="1" applyAlignment="1" applyProtection="1">
      <alignment horizontal="center" vertical="center" shrinkToFit="1"/>
    </xf>
    <xf numFmtId="0" fontId="18" fillId="4" borderId="8" xfId="3" applyNumberFormat="1" applyFont="1" applyFill="1" applyBorder="1" applyAlignment="1" applyProtection="1">
      <alignment horizontal="center" vertical="center" shrinkToFit="1"/>
    </xf>
    <xf numFmtId="186" fontId="19" fillId="2" borderId="3" xfId="0" applyNumberFormat="1" applyFont="1" applyFill="1" applyBorder="1" applyAlignment="1">
      <alignment horizontal="center" vertical="center" shrinkToFit="1"/>
    </xf>
    <xf numFmtId="0" fontId="25" fillId="0" borderId="3" xfId="0" applyFont="1" applyBorder="1" applyAlignment="1">
      <alignment horizontal="center" vertical="center"/>
    </xf>
    <xf numFmtId="181" fontId="18" fillId="2" borderId="3" xfId="3" applyNumberFormat="1" applyFont="1" applyFill="1" applyBorder="1" applyAlignment="1" applyProtection="1">
      <alignment horizontal="center" vertical="center" shrinkToFit="1"/>
    </xf>
    <xf numFmtId="186" fontId="19" fillId="4" borderId="3" xfId="0" applyNumberFormat="1" applyFont="1" applyFill="1" applyBorder="1" applyAlignment="1">
      <alignment horizontal="center" vertical="center" shrinkToFit="1"/>
    </xf>
    <xf numFmtId="179" fontId="18" fillId="0" borderId="0" xfId="0" applyNumberFormat="1" applyFont="1" applyAlignment="1">
      <alignment horizontal="center" vertical="center" shrinkToFit="1"/>
    </xf>
    <xf numFmtId="0" fontId="18" fillId="0" borderId="0" xfId="0" applyFont="1" applyAlignment="1">
      <alignment horizontal="center" vertical="center" shrinkToFit="1"/>
    </xf>
    <xf numFmtId="186" fontId="18" fillId="0" borderId="3" xfId="0" applyNumberFormat="1" applyFont="1" applyBorder="1" applyAlignment="1">
      <alignment horizontal="center" vertical="center" shrinkToFit="1"/>
    </xf>
    <xf numFmtId="0" fontId="18" fillId="3" borderId="3" xfId="0" applyFont="1" applyFill="1" applyBorder="1" applyAlignment="1">
      <alignment horizontal="left" vertical="center" shrinkToFit="1"/>
    </xf>
    <xf numFmtId="0" fontId="21" fillId="2" borderId="3" xfId="0" applyFont="1" applyFill="1" applyBorder="1" applyAlignment="1">
      <alignment horizontal="center" vertical="center" wrapText="1"/>
    </xf>
    <xf numFmtId="0" fontId="23" fillId="2" borderId="3" xfId="0" applyFont="1" applyFill="1" applyBorder="1" applyAlignment="1">
      <alignment horizontal="left" vertical="center"/>
    </xf>
    <xf numFmtId="0" fontId="23" fillId="2" borderId="3" xfId="0" applyFont="1" applyFill="1" applyBorder="1" applyAlignment="1">
      <alignment horizontal="left" vertical="center" wrapText="1"/>
    </xf>
    <xf numFmtId="0" fontId="23"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14" fillId="0" borderId="3" xfId="0" applyFont="1" applyBorder="1" applyAlignment="1">
      <alignment horizontal="center" vertical="center"/>
    </xf>
    <xf numFmtId="186" fontId="18" fillId="4" borderId="2" xfId="0" applyNumberFormat="1" applyFont="1" applyFill="1" applyBorder="1" applyAlignment="1">
      <alignment horizontal="right" vertical="center"/>
    </xf>
    <xf numFmtId="186" fontId="18" fillId="4" borderId="7" xfId="0" applyNumberFormat="1" applyFont="1" applyFill="1" applyBorder="1" applyAlignment="1">
      <alignment horizontal="right" vertical="center"/>
    </xf>
    <xf numFmtId="186" fontId="18" fillId="4" borderId="8" xfId="0" applyNumberFormat="1" applyFont="1" applyFill="1" applyBorder="1" applyAlignment="1">
      <alignment horizontal="right" vertical="center"/>
    </xf>
    <xf numFmtId="186" fontId="18" fillId="2" borderId="2" xfId="0" applyNumberFormat="1" applyFont="1" applyFill="1" applyBorder="1" applyAlignment="1">
      <alignment horizontal="right" vertical="center"/>
    </xf>
    <xf numFmtId="186" fontId="18" fillId="2" borderId="7" xfId="0" applyNumberFormat="1" applyFont="1" applyFill="1" applyBorder="1" applyAlignment="1">
      <alignment horizontal="right" vertical="center"/>
    </xf>
    <xf numFmtId="186" fontId="18" fillId="2" borderId="8" xfId="0" applyNumberFormat="1" applyFont="1" applyFill="1" applyBorder="1" applyAlignment="1">
      <alignment horizontal="right" vertical="center"/>
    </xf>
    <xf numFmtId="190" fontId="18" fillId="3" borderId="2" xfId="0" applyNumberFormat="1" applyFont="1" applyFill="1" applyBorder="1" applyAlignment="1">
      <alignment horizontal="left" vertical="center" shrinkToFit="1"/>
    </xf>
    <xf numFmtId="190" fontId="18" fillId="3" borderId="7" xfId="0" applyNumberFormat="1" applyFont="1" applyFill="1" applyBorder="1" applyAlignment="1">
      <alignment horizontal="left" vertical="center" shrinkToFit="1"/>
    </xf>
    <xf numFmtId="190" fontId="18" fillId="3" borderId="8" xfId="0" applyNumberFormat="1" applyFont="1" applyFill="1" applyBorder="1" applyAlignment="1">
      <alignment horizontal="left" vertical="center" shrinkToFit="1"/>
    </xf>
    <xf numFmtId="190" fontId="18" fillId="3" borderId="3" xfId="0" applyNumberFormat="1" applyFont="1" applyFill="1" applyBorder="1" applyAlignment="1">
      <alignment horizontal="left" vertical="center" shrinkToFit="1"/>
    </xf>
    <xf numFmtId="186" fontId="18" fillId="2" borderId="2" xfId="0" applyNumberFormat="1" applyFont="1" applyFill="1" applyBorder="1" applyAlignment="1">
      <alignment horizontal="center" vertical="center"/>
    </xf>
    <xf numFmtId="186" fontId="18" fillId="2" borderId="7" xfId="0" applyNumberFormat="1" applyFont="1" applyFill="1" applyBorder="1" applyAlignment="1">
      <alignment horizontal="center" vertical="center"/>
    </xf>
    <xf numFmtId="186" fontId="18" fillId="2" borderId="8" xfId="0" applyNumberFormat="1" applyFont="1" applyFill="1" applyBorder="1" applyAlignment="1">
      <alignment horizontal="center" vertical="center"/>
    </xf>
    <xf numFmtId="0" fontId="18" fillId="2" borderId="3" xfId="0" applyFont="1" applyFill="1" applyBorder="1" applyAlignment="1">
      <alignment horizontal="left" vertical="center"/>
    </xf>
    <xf numFmtId="178" fontId="26" fillId="2" borderId="3" xfId="0" applyNumberFormat="1" applyFont="1" applyFill="1" applyBorder="1" applyAlignment="1">
      <alignment horizontal="center" vertical="center" shrinkToFit="1"/>
    </xf>
    <xf numFmtId="0" fontId="18" fillId="2" borderId="3" xfId="0" applyFont="1" applyFill="1" applyBorder="1" applyAlignment="1">
      <alignment horizontal="center" vertical="center"/>
    </xf>
    <xf numFmtId="42" fontId="18" fillId="2" borderId="3" xfId="0" applyNumberFormat="1" applyFont="1" applyFill="1" applyBorder="1" applyAlignment="1">
      <alignment horizontal="center" vertical="center"/>
    </xf>
    <xf numFmtId="186" fontId="18" fillId="2" borderId="3" xfId="0" applyNumberFormat="1" applyFont="1" applyFill="1" applyBorder="1" applyAlignment="1">
      <alignment horizontal="center" vertical="center"/>
    </xf>
    <xf numFmtId="0" fontId="21" fillId="0" borderId="0" xfId="0" applyFont="1" applyAlignment="1">
      <alignment horizontal="center" vertical="center"/>
    </xf>
    <xf numFmtId="186" fontId="18" fillId="4" borderId="2" xfId="0" applyNumberFormat="1" applyFont="1" applyFill="1" applyBorder="1" applyAlignment="1">
      <alignment horizontal="center" vertical="center"/>
    </xf>
    <xf numFmtId="186" fontId="18" fillId="4" borderId="7" xfId="0" applyNumberFormat="1" applyFont="1" applyFill="1" applyBorder="1" applyAlignment="1">
      <alignment horizontal="center" vertical="center"/>
    </xf>
    <xf numFmtId="186" fontId="18" fillId="4" borderId="8" xfId="0" applyNumberFormat="1" applyFont="1" applyFill="1" applyBorder="1" applyAlignment="1">
      <alignment horizontal="center" vertical="center"/>
    </xf>
    <xf numFmtId="178" fontId="26" fillId="2" borderId="2" xfId="0" applyNumberFormat="1" applyFont="1" applyFill="1" applyBorder="1" applyAlignment="1">
      <alignment horizontal="center" vertical="center" shrinkToFit="1"/>
    </xf>
    <xf numFmtId="178" fontId="26" fillId="2" borderId="7" xfId="0" applyNumberFormat="1" applyFont="1" applyFill="1" applyBorder="1" applyAlignment="1">
      <alignment horizontal="center" vertical="center" shrinkToFit="1"/>
    </xf>
    <xf numFmtId="178" fontId="26" fillId="2" borderId="8" xfId="0" applyNumberFormat="1" applyFont="1" applyFill="1" applyBorder="1" applyAlignment="1">
      <alignment horizontal="center" vertical="center" shrinkToFit="1"/>
    </xf>
    <xf numFmtId="0" fontId="22" fillId="0" borderId="70" xfId="0" applyFont="1" applyBorder="1" applyAlignment="1">
      <alignment horizontal="left" vertical="center"/>
    </xf>
    <xf numFmtId="0" fontId="23" fillId="2" borderId="35" xfId="0" applyFont="1" applyFill="1" applyBorder="1" applyAlignment="1" applyProtection="1">
      <alignment horizontal="center" vertical="center" shrinkToFit="1"/>
      <protection locked="0"/>
    </xf>
    <xf numFmtId="0" fontId="23" fillId="2" borderId="20" xfId="0" applyFont="1" applyFill="1" applyBorder="1" applyAlignment="1" applyProtection="1">
      <alignment horizontal="center" vertical="center" shrinkToFit="1"/>
      <protection locked="0"/>
    </xf>
    <xf numFmtId="0" fontId="23" fillId="2" borderId="32" xfId="0" applyFont="1" applyFill="1" applyBorder="1" applyAlignment="1" applyProtection="1">
      <alignment horizontal="center" vertical="center" shrinkToFit="1"/>
      <protection locked="0"/>
    </xf>
    <xf numFmtId="0" fontId="23" fillId="0" borderId="1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28" xfId="0" applyFont="1" applyBorder="1" applyAlignment="1">
      <alignment horizontal="center" vertical="center" shrinkToFit="1"/>
    </xf>
    <xf numFmtId="0" fontId="29" fillId="0" borderId="69" xfId="0" applyFont="1" applyBorder="1" applyAlignment="1">
      <alignment horizontal="center" vertical="center" shrinkToFit="1"/>
    </xf>
    <xf numFmtId="0" fontId="29" fillId="0" borderId="70" xfId="0" applyFont="1" applyBorder="1" applyAlignment="1">
      <alignment horizontal="center" vertical="center" shrinkToFit="1"/>
    </xf>
    <xf numFmtId="0" fontId="23" fillId="2" borderId="70" xfId="0" applyFont="1" applyFill="1" applyBorder="1" applyAlignment="1">
      <alignment horizontal="left" vertical="center" wrapText="1"/>
    </xf>
    <xf numFmtId="0" fontId="23" fillId="2" borderId="71" xfId="0" applyFont="1" applyFill="1" applyBorder="1" applyAlignment="1">
      <alignment horizontal="left" vertical="center" wrapText="1"/>
    </xf>
    <xf numFmtId="0" fontId="29" fillId="0" borderId="5" xfId="0" applyFont="1" applyBorder="1" applyAlignment="1">
      <alignment horizontal="center" vertical="center" shrinkToFit="1"/>
    </xf>
    <xf numFmtId="0" fontId="29" fillId="0" borderId="10" xfId="0" applyFont="1" applyBorder="1" applyAlignment="1">
      <alignment horizontal="center" vertical="center" shrinkToFit="1"/>
    </xf>
    <xf numFmtId="0" fontId="23" fillId="2" borderId="10"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16" xfId="0" applyFont="1" applyFill="1" applyBorder="1" applyAlignment="1" applyProtection="1">
      <alignment horizontal="center" vertical="center" shrinkToFit="1"/>
      <protection locked="0"/>
    </xf>
    <xf numFmtId="0" fontId="23" fillId="2" borderId="7" xfId="0" applyFont="1" applyFill="1" applyBorder="1" applyAlignment="1" applyProtection="1">
      <alignment horizontal="center" vertical="center" shrinkToFit="1"/>
      <protection locked="0"/>
    </xf>
    <xf numFmtId="0" fontId="23" fillId="2" borderId="8" xfId="0" applyFont="1" applyFill="1" applyBorder="1" applyAlignment="1" applyProtection="1">
      <alignment horizontal="center" vertical="center" shrinkToFit="1"/>
      <protection locked="0"/>
    </xf>
    <xf numFmtId="0" fontId="23" fillId="2" borderId="2" xfId="0" applyFont="1" applyFill="1" applyBorder="1" applyAlignment="1" applyProtection="1">
      <alignment horizontal="center" vertical="center" shrinkToFit="1"/>
      <protection locked="0"/>
    </xf>
    <xf numFmtId="0" fontId="30" fillId="2" borderId="7" xfId="9" applyFont="1" applyFill="1" applyBorder="1" applyAlignment="1" applyProtection="1">
      <alignment horizontal="left" vertical="center" shrinkToFit="1"/>
      <protection locked="0"/>
    </xf>
    <xf numFmtId="0" fontId="23" fillId="2" borderId="7" xfId="0" applyFont="1" applyFill="1" applyBorder="1" applyAlignment="1" applyProtection="1">
      <alignment horizontal="left" vertical="center" shrinkToFit="1"/>
      <protection locked="0"/>
    </xf>
    <xf numFmtId="0" fontId="23" fillId="2" borderId="26" xfId="0" applyFont="1" applyFill="1" applyBorder="1" applyAlignment="1" applyProtection="1">
      <alignment horizontal="left" vertical="center" shrinkToFit="1"/>
      <protection locked="0"/>
    </xf>
    <xf numFmtId="0" fontId="23" fillId="0" borderId="23" xfId="0" applyFont="1" applyBorder="1" applyAlignment="1">
      <alignment horizontal="center" vertical="center" shrinkToFit="1"/>
    </xf>
    <xf numFmtId="0" fontId="23" fillId="2" borderId="9" xfId="0" applyFont="1" applyFill="1" applyBorder="1" applyAlignment="1" applyProtection="1">
      <alignment horizontal="left" vertical="center" shrinkToFit="1"/>
      <protection locked="0"/>
    </xf>
    <xf numFmtId="0" fontId="23" fillId="2" borderId="23" xfId="0" applyFont="1" applyFill="1" applyBorder="1" applyAlignment="1" applyProtection="1">
      <alignment horizontal="left" vertical="center" shrinkToFit="1"/>
      <protection locked="0"/>
    </xf>
    <xf numFmtId="0" fontId="23" fillId="0" borderId="14"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4" xfId="0" applyFont="1" applyBorder="1" applyAlignment="1">
      <alignment horizontal="center" vertical="center" shrinkToFit="1"/>
    </xf>
    <xf numFmtId="0" fontId="23" fillId="2" borderId="20" xfId="0" applyFont="1" applyFill="1" applyBorder="1" applyAlignment="1" applyProtection="1">
      <alignment horizontal="left" vertical="center" shrinkToFit="1"/>
      <protection locked="0"/>
    </xf>
    <xf numFmtId="0" fontId="23" fillId="2" borderId="24" xfId="0" applyFont="1" applyFill="1" applyBorder="1" applyAlignment="1" applyProtection="1">
      <alignment horizontal="left" vertical="center" shrinkToFit="1"/>
      <protection locked="0"/>
    </xf>
    <xf numFmtId="0" fontId="23" fillId="0" borderId="1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5"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23" xfId="0" applyFont="1" applyBorder="1" applyAlignment="1">
      <alignment horizontal="center" vertical="center" shrinkToFit="1"/>
    </xf>
    <xf numFmtId="0" fontId="18" fillId="2" borderId="80" xfId="0" applyFont="1" applyFill="1" applyBorder="1" applyAlignment="1">
      <alignment horizontal="left" vertical="center"/>
    </xf>
    <xf numFmtId="190" fontId="18" fillId="0" borderId="3" xfId="0" applyNumberFormat="1" applyFont="1" applyBorder="1" applyAlignment="1">
      <alignment horizontal="left" vertical="center" shrinkToFit="1"/>
    </xf>
    <xf numFmtId="0" fontId="22" fillId="0" borderId="71" xfId="0" applyFont="1" applyBorder="1" applyAlignment="1">
      <alignment horizontal="left" vertical="center"/>
    </xf>
    <xf numFmtId="0" fontId="30" fillId="2" borderId="20" xfId="9" applyFont="1" applyFill="1" applyBorder="1" applyAlignment="1" applyProtection="1">
      <alignment horizontal="left" vertical="center" shrinkToFit="1"/>
      <protection locked="0"/>
    </xf>
    <xf numFmtId="0" fontId="18" fillId="2" borderId="3" xfId="0" applyFont="1" applyFill="1" applyBorder="1" applyAlignment="1" applyProtection="1">
      <alignment horizontal="center" vertical="center" shrinkToFit="1"/>
      <protection locked="0"/>
    </xf>
    <xf numFmtId="0" fontId="23" fillId="2" borderId="14" xfId="0" applyFont="1" applyFill="1" applyBorder="1" applyAlignment="1" applyProtection="1">
      <alignment horizontal="center" vertical="center" shrinkToFit="1"/>
      <protection locked="0"/>
    </xf>
    <xf numFmtId="0" fontId="21" fillId="0" borderId="0" xfId="0" applyFont="1" applyAlignment="1">
      <alignment horizontal="left" vertical="center"/>
    </xf>
    <xf numFmtId="0" fontId="18" fillId="0" borderId="22" xfId="0" applyFont="1" applyBorder="1" applyAlignment="1">
      <alignment horizontal="center" vertical="center" shrinkToFit="1"/>
    </xf>
    <xf numFmtId="0" fontId="18" fillId="2" borderId="6" xfId="0" applyFont="1" applyFill="1" applyBorder="1" applyAlignment="1" applyProtection="1">
      <alignment horizontal="center" vertical="center" shrinkToFit="1"/>
      <protection locked="0"/>
    </xf>
    <xf numFmtId="0" fontId="18" fillId="2" borderId="17" xfId="0" applyFont="1" applyFill="1" applyBorder="1" applyAlignment="1" applyProtection="1">
      <alignment horizontal="center" vertical="center" shrinkToFit="1"/>
      <protection locked="0"/>
    </xf>
    <xf numFmtId="0" fontId="18" fillId="2" borderId="22" xfId="0" applyFont="1" applyFill="1" applyBorder="1" applyAlignment="1" applyProtection="1">
      <alignment horizontal="center" vertical="center" shrinkToFit="1"/>
      <protection locked="0"/>
    </xf>
    <xf numFmtId="0" fontId="21" fillId="0" borderId="0" xfId="0" applyFont="1" applyAlignment="1">
      <alignment horizontal="left" vertical="center" shrinkToFit="1"/>
    </xf>
    <xf numFmtId="176" fontId="18" fillId="2" borderId="17" xfId="0" applyNumberFormat="1" applyFont="1" applyFill="1" applyBorder="1" applyAlignment="1">
      <alignment horizontal="center" vertical="center" shrinkToFit="1"/>
    </xf>
    <xf numFmtId="176" fontId="18" fillId="2" borderId="22" xfId="0" applyNumberFormat="1" applyFont="1" applyFill="1" applyBorder="1" applyAlignment="1">
      <alignment horizontal="center" vertical="center" shrinkToFit="1"/>
    </xf>
    <xf numFmtId="190" fontId="18" fillId="0" borderId="33" xfId="0" applyNumberFormat="1" applyFont="1" applyBorder="1" applyAlignment="1">
      <alignment horizontal="left" vertical="center" shrinkToFit="1"/>
    </xf>
    <xf numFmtId="190" fontId="18" fillId="0" borderId="18" xfId="0" applyNumberFormat="1" applyFont="1" applyBorder="1" applyAlignment="1">
      <alignment horizontal="left" vertical="center" shrinkToFit="1"/>
    </xf>
    <xf numFmtId="190" fontId="18" fillId="0" borderId="29" xfId="0" applyNumberFormat="1" applyFont="1" applyBorder="1" applyAlignment="1">
      <alignment horizontal="left" vertical="center" shrinkToFit="1"/>
    </xf>
    <xf numFmtId="0" fontId="18" fillId="2" borderId="33"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9" xfId="0" applyFont="1" applyFill="1" applyBorder="1" applyAlignment="1">
      <alignment horizontal="left" vertical="center"/>
    </xf>
    <xf numFmtId="176" fontId="18" fillId="4" borderId="17" xfId="0" applyNumberFormat="1" applyFont="1" applyFill="1" applyBorder="1" applyAlignment="1">
      <alignment horizontal="center" vertical="center" shrinkToFit="1"/>
    </xf>
    <xf numFmtId="176" fontId="18" fillId="4" borderId="22" xfId="0" applyNumberFormat="1" applyFont="1" applyFill="1" applyBorder="1" applyAlignment="1">
      <alignment horizontal="center" vertical="center" shrinkToFit="1"/>
    </xf>
    <xf numFmtId="57" fontId="18" fillId="0" borderId="0" xfId="0" applyNumberFormat="1"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shrinkToFit="1"/>
    </xf>
    <xf numFmtId="42" fontId="18" fillId="0" borderId="3" xfId="0" applyNumberFormat="1" applyFont="1" applyBorder="1" applyAlignment="1">
      <alignment horizontal="center" vertical="center"/>
    </xf>
    <xf numFmtId="189" fontId="18" fillId="0" borderId="0" xfId="0" applyNumberFormat="1" applyFont="1" applyAlignment="1">
      <alignment horizontal="center" vertical="center"/>
    </xf>
    <xf numFmtId="0" fontId="18" fillId="4" borderId="3" xfId="0" applyFont="1" applyFill="1" applyBorder="1" applyAlignment="1">
      <alignment horizontal="center" vertical="center" shrinkToFit="1"/>
    </xf>
    <xf numFmtId="177" fontId="18" fillId="4" borderId="17" xfId="0" applyNumberFormat="1" applyFont="1" applyFill="1" applyBorder="1" applyAlignment="1">
      <alignment horizontal="center" vertical="center" shrinkToFit="1"/>
    </xf>
    <xf numFmtId="177" fontId="18" fillId="4" borderId="22" xfId="0" applyNumberFormat="1" applyFont="1" applyFill="1" applyBorder="1" applyAlignment="1">
      <alignment horizontal="center" vertical="center" shrinkToFit="1"/>
    </xf>
    <xf numFmtId="0" fontId="18" fillId="0" borderId="75" xfId="0" applyFont="1" applyBorder="1" applyAlignment="1">
      <alignment horizontal="right" vertical="center" shrinkToFit="1"/>
    </xf>
    <xf numFmtId="0" fontId="18" fillId="0" borderId="76" xfId="0" applyFont="1" applyBorder="1" applyAlignment="1">
      <alignment horizontal="right" vertical="center" shrinkToFit="1"/>
    </xf>
    <xf numFmtId="0" fontId="18" fillId="4" borderId="76" xfId="0" applyFont="1" applyFill="1" applyBorder="1" applyAlignment="1">
      <alignment horizontal="center" vertical="center" shrinkToFit="1"/>
    </xf>
    <xf numFmtId="0" fontId="18" fillId="4" borderId="77" xfId="0" applyFont="1" applyFill="1" applyBorder="1" applyAlignment="1">
      <alignment horizontal="center" vertical="center" shrinkToFit="1"/>
    </xf>
    <xf numFmtId="0" fontId="21" fillId="0" borderId="6" xfId="0" applyFont="1" applyBorder="1" applyAlignment="1">
      <alignment horizontal="right" vertical="center" shrinkToFit="1"/>
    </xf>
    <xf numFmtId="0" fontId="21" fillId="0" borderId="17" xfId="0" applyFont="1" applyBorder="1" applyAlignment="1">
      <alignment horizontal="right" vertical="center" shrinkToFit="1"/>
    </xf>
    <xf numFmtId="42" fontId="18" fillId="4" borderId="76" xfId="0" applyNumberFormat="1" applyFont="1" applyFill="1" applyBorder="1" applyAlignment="1">
      <alignment horizontal="right" vertical="center" shrinkToFit="1"/>
    </xf>
    <xf numFmtId="42" fontId="18" fillId="4" borderId="77" xfId="0" applyNumberFormat="1" applyFont="1" applyFill="1" applyBorder="1" applyAlignment="1">
      <alignment horizontal="right" vertical="center" shrinkToFit="1"/>
    </xf>
    <xf numFmtId="0" fontId="18" fillId="0" borderId="38" xfId="0" applyFont="1" applyBorder="1" applyAlignment="1">
      <alignment horizontal="center" vertical="center" shrinkToFit="1"/>
    </xf>
    <xf numFmtId="0" fontId="22" fillId="4" borderId="37" xfId="0" applyFont="1" applyFill="1" applyBorder="1" applyAlignment="1">
      <alignment horizontal="center" vertical="center" shrinkToFit="1"/>
    </xf>
    <xf numFmtId="0" fontId="22" fillId="4" borderId="38" xfId="0" applyFont="1" applyFill="1" applyBorder="1" applyAlignment="1">
      <alignment horizontal="center" vertical="center" shrinkToFit="1"/>
    </xf>
    <xf numFmtId="191" fontId="18" fillId="2" borderId="3" xfId="0" applyNumberFormat="1" applyFont="1" applyFill="1" applyBorder="1" applyAlignment="1">
      <alignment horizontal="left" vertical="center" shrinkToFit="1"/>
    </xf>
    <xf numFmtId="0" fontId="19" fillId="0" borderId="0" xfId="0" applyFont="1" applyAlignment="1" applyProtection="1">
      <alignment horizontal="left" vertical="top" wrapText="1"/>
      <protection locked="0"/>
    </xf>
    <xf numFmtId="180" fontId="26" fillId="0" borderId="2" xfId="0" applyNumberFormat="1" applyFont="1" applyBorder="1" applyAlignment="1" applyProtection="1">
      <alignment horizontal="right" vertical="center" shrinkToFit="1"/>
      <protection locked="0"/>
    </xf>
    <xf numFmtId="180" fontId="26" fillId="0" borderId="7" xfId="0" applyNumberFormat="1" applyFont="1" applyBorder="1" applyAlignment="1" applyProtection="1">
      <alignment horizontal="right" vertical="center" shrinkToFit="1"/>
      <protection locked="0"/>
    </xf>
    <xf numFmtId="180" fontId="26" fillId="0" borderId="8" xfId="0" applyNumberFormat="1" applyFont="1" applyBorder="1" applyAlignment="1" applyProtection="1">
      <alignment horizontal="right" vertical="center" shrinkToFit="1"/>
      <protection locked="0"/>
    </xf>
    <xf numFmtId="0" fontId="18" fillId="4" borderId="2" xfId="3" applyNumberFormat="1" applyFont="1" applyFill="1" applyBorder="1" applyAlignment="1" applyProtection="1">
      <alignment horizontal="center" vertical="center" shrinkToFit="1"/>
      <protection locked="0"/>
    </xf>
    <xf numFmtId="0" fontId="18" fillId="4" borderId="7" xfId="3" applyNumberFormat="1" applyFont="1" applyFill="1" applyBorder="1" applyAlignment="1" applyProtection="1">
      <alignment horizontal="center" vertical="center" shrinkToFit="1"/>
      <protection locked="0"/>
    </xf>
    <xf numFmtId="0" fontId="18" fillId="4" borderId="8" xfId="3" applyNumberFormat="1" applyFont="1" applyFill="1" applyBorder="1" applyAlignment="1" applyProtection="1">
      <alignment horizontal="center" vertical="center" shrinkToFit="1"/>
      <protection locked="0"/>
    </xf>
    <xf numFmtId="186" fontId="19" fillId="0" borderId="3" xfId="0" applyNumberFormat="1" applyFont="1" applyBorder="1" applyAlignment="1" applyProtection="1">
      <alignment horizontal="center" vertical="center" shrinkToFit="1"/>
      <protection locked="0"/>
    </xf>
    <xf numFmtId="0" fontId="28" fillId="0" borderId="33" xfId="0" applyFont="1" applyBorder="1" applyAlignment="1" applyProtection="1">
      <alignment vertical="center" shrinkToFit="1"/>
      <protection locked="0"/>
    </xf>
    <xf numFmtId="0" fontId="28" fillId="0" borderId="18" xfId="0" applyFont="1" applyBorder="1" applyAlignment="1" applyProtection="1">
      <alignment vertical="center" shrinkToFit="1"/>
      <protection locked="0"/>
    </xf>
    <xf numFmtId="0" fontId="28" fillId="0" borderId="39" xfId="0" applyFont="1" applyBorder="1" applyAlignment="1" applyProtection="1">
      <alignment vertical="center" shrinkToFit="1"/>
      <protection locked="0"/>
    </xf>
    <xf numFmtId="0" fontId="28" fillId="0" borderId="34" xfId="0" applyFont="1" applyBorder="1" applyAlignment="1" applyProtection="1">
      <alignment vertical="center" shrinkToFit="1"/>
      <protection locked="0"/>
    </xf>
    <xf numFmtId="0" fontId="28" fillId="0" borderId="19" xfId="0" applyFont="1" applyBorder="1" applyAlignment="1" applyProtection="1">
      <alignment vertical="center" shrinkToFit="1"/>
      <protection locked="0"/>
    </xf>
    <xf numFmtId="0" fontId="28" fillId="0" borderId="40" xfId="0" applyFont="1" applyBorder="1" applyAlignment="1" applyProtection="1">
      <alignment vertical="center" shrinkToFit="1"/>
      <protection locked="0"/>
    </xf>
    <xf numFmtId="0" fontId="26" fillId="0" borderId="2" xfId="4" applyFont="1" applyBorder="1" applyAlignment="1">
      <alignment horizontal="center" vertical="center" shrinkToFit="1"/>
    </xf>
    <xf numFmtId="0" fontId="26" fillId="0" borderId="7" xfId="4" applyFont="1" applyBorder="1" applyAlignment="1">
      <alignment horizontal="center" vertical="center" shrinkToFit="1"/>
    </xf>
    <xf numFmtId="0" fontId="26" fillId="0" borderId="26" xfId="4" applyFont="1" applyBorder="1" applyAlignment="1">
      <alignment horizontal="center" vertical="center" shrinkToFit="1"/>
    </xf>
    <xf numFmtId="0" fontId="26" fillId="0" borderId="8" xfId="4" applyFont="1" applyBorder="1" applyAlignment="1">
      <alignment horizontal="center" vertical="center" shrinkToFit="1"/>
    </xf>
    <xf numFmtId="0" fontId="23" fillId="0" borderId="33"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31"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2"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181" fontId="18" fillId="0" borderId="2" xfId="3" applyNumberFormat="1" applyFont="1" applyFill="1" applyBorder="1" applyAlignment="1" applyProtection="1">
      <alignment horizontal="center" vertical="center" shrinkToFit="1"/>
      <protection locked="0"/>
    </xf>
    <xf numFmtId="181" fontId="18" fillId="0" borderId="7" xfId="3" applyNumberFormat="1" applyFont="1" applyFill="1" applyBorder="1" applyAlignment="1" applyProtection="1">
      <alignment horizontal="center" vertical="center" shrinkToFit="1"/>
      <protection locked="0"/>
    </xf>
    <xf numFmtId="181" fontId="18" fillId="0" borderId="8" xfId="3" applyNumberFormat="1" applyFont="1" applyFill="1" applyBorder="1" applyAlignment="1" applyProtection="1">
      <alignment horizontal="center" vertical="center" shrinkToFit="1"/>
      <protection locked="0"/>
    </xf>
    <xf numFmtId="49" fontId="18" fillId="0" borderId="2" xfId="0" applyNumberFormat="1" applyFont="1" applyBorder="1" applyAlignment="1" applyProtection="1">
      <alignment horizontal="center" vertical="center" shrinkToFit="1"/>
      <protection locked="0"/>
    </xf>
    <xf numFmtId="49" fontId="18" fillId="0" borderId="7" xfId="0" applyNumberFormat="1" applyFont="1" applyBorder="1" applyAlignment="1" applyProtection="1">
      <alignment horizontal="center" vertical="center" shrinkToFit="1"/>
      <protection locked="0"/>
    </xf>
    <xf numFmtId="49" fontId="18" fillId="0" borderId="8" xfId="0" applyNumberFormat="1" applyFont="1" applyBorder="1" applyAlignment="1" applyProtection="1">
      <alignment horizontal="center" vertical="center" shrinkToFit="1"/>
      <protection locked="0"/>
    </xf>
    <xf numFmtId="0" fontId="18" fillId="0" borderId="19" xfId="0" applyFont="1" applyBorder="1" applyAlignment="1">
      <alignment horizontal="left" vertical="center" wrapText="1" shrinkToFit="1"/>
    </xf>
    <xf numFmtId="178" fontId="18" fillId="0" borderId="2" xfId="0" applyNumberFormat="1" applyFont="1" applyBorder="1" applyAlignment="1" applyProtection="1">
      <alignment horizontal="center" vertical="center" shrinkToFit="1"/>
      <protection locked="0"/>
    </xf>
    <xf numFmtId="178" fontId="18" fillId="0" borderId="7" xfId="0" applyNumberFormat="1" applyFont="1" applyBorder="1" applyAlignment="1" applyProtection="1">
      <alignment horizontal="center" vertical="center" shrinkToFit="1"/>
      <protection locked="0"/>
    </xf>
    <xf numFmtId="178" fontId="18" fillId="0" borderId="8" xfId="0" applyNumberFormat="1" applyFont="1" applyBorder="1" applyAlignment="1" applyProtection="1">
      <alignment horizontal="center" vertical="center" shrinkToFit="1"/>
      <protection locked="0"/>
    </xf>
    <xf numFmtId="0" fontId="26" fillId="0" borderId="2" xfId="4" applyFont="1" applyBorder="1" applyAlignment="1" applyProtection="1">
      <alignment horizontal="center" vertical="center" shrinkToFit="1"/>
      <protection locked="0"/>
    </xf>
    <xf numFmtId="0" fontId="26" fillId="0" borderId="7" xfId="4" applyFont="1" applyBorder="1" applyAlignment="1" applyProtection="1">
      <alignment horizontal="center" vertical="center" shrinkToFit="1"/>
      <protection locked="0"/>
    </xf>
    <xf numFmtId="0" fontId="26" fillId="0" borderId="8" xfId="4"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190" fontId="26" fillId="3" borderId="11" xfId="0" applyNumberFormat="1" applyFont="1" applyFill="1" applyBorder="1" applyAlignment="1">
      <alignment horizontal="left" vertical="center" wrapText="1"/>
    </xf>
    <xf numFmtId="190" fontId="26" fillId="3" borderId="18" xfId="0" applyNumberFormat="1" applyFont="1" applyFill="1" applyBorder="1" applyAlignment="1">
      <alignment horizontal="left" vertical="center" wrapText="1"/>
    </xf>
    <xf numFmtId="190" fontId="26" fillId="3" borderId="29" xfId="0" applyNumberFormat="1" applyFont="1" applyFill="1" applyBorder="1" applyAlignment="1">
      <alignment horizontal="left" vertical="center" wrapText="1"/>
    </xf>
    <xf numFmtId="190" fontId="26" fillId="3" borderId="12" xfId="0" applyNumberFormat="1" applyFont="1" applyFill="1" applyBorder="1" applyAlignment="1">
      <alignment horizontal="left" vertical="center" wrapText="1"/>
    </xf>
    <xf numFmtId="190" fontId="26" fillId="3" borderId="0" xfId="0" applyNumberFormat="1" applyFont="1" applyFill="1" applyAlignment="1">
      <alignment horizontal="left" vertical="center" wrapText="1"/>
    </xf>
    <xf numFmtId="190" fontId="26" fillId="3" borderId="30" xfId="0" applyNumberFormat="1" applyFont="1" applyFill="1" applyBorder="1" applyAlignment="1">
      <alignment horizontal="left" vertical="center" wrapText="1"/>
    </xf>
    <xf numFmtId="190" fontId="26" fillId="3" borderId="13" xfId="0" applyNumberFormat="1" applyFont="1" applyFill="1" applyBorder="1" applyAlignment="1">
      <alignment horizontal="left" vertical="center" wrapText="1"/>
    </xf>
    <xf numFmtId="190" fontId="26" fillId="3" borderId="19" xfId="0" applyNumberFormat="1" applyFont="1" applyFill="1" applyBorder="1" applyAlignment="1">
      <alignment horizontal="left" vertical="center" wrapText="1"/>
    </xf>
    <xf numFmtId="190" fontId="26" fillId="3" borderId="31" xfId="0" applyNumberFormat="1" applyFont="1" applyFill="1" applyBorder="1" applyAlignment="1">
      <alignment horizontal="left" vertical="center" wrapText="1"/>
    </xf>
    <xf numFmtId="0" fontId="25" fillId="0" borderId="33"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31" xfId="0" applyFont="1" applyBorder="1" applyAlignment="1">
      <alignment horizontal="center" vertical="center" shrinkToFit="1"/>
    </xf>
    <xf numFmtId="0" fontId="25" fillId="0" borderId="33"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25" fillId="0" borderId="29" xfId="0" applyFont="1" applyBorder="1" applyAlignment="1">
      <alignment horizontal="center" vertical="center" wrapText="1" shrinkToFit="1"/>
    </xf>
    <xf numFmtId="0" fontId="25" fillId="0" borderId="34" xfId="0" applyFont="1" applyBorder="1" applyAlignment="1">
      <alignment horizontal="center" vertical="center" wrapText="1" shrinkToFit="1"/>
    </xf>
    <xf numFmtId="0" fontId="25" fillId="0" borderId="19" xfId="0" applyFont="1" applyBorder="1" applyAlignment="1">
      <alignment horizontal="center" vertical="center" wrapText="1" shrinkToFit="1"/>
    </xf>
    <xf numFmtId="0" fontId="25" fillId="0" borderId="31" xfId="0" applyFont="1" applyBorder="1" applyAlignment="1">
      <alignment horizontal="center" vertical="center" wrapText="1" shrinkToFit="1"/>
    </xf>
    <xf numFmtId="0" fontId="19" fillId="0" borderId="0" xfId="0" applyFont="1" applyAlignment="1">
      <alignment horizontal="left" vertical="top" wrapText="1"/>
    </xf>
    <xf numFmtId="0" fontId="18" fillId="0" borderId="3" xfId="0" applyFont="1" applyBorder="1" applyAlignment="1" applyProtection="1">
      <alignment horizontal="left" vertical="center" shrinkToFit="1"/>
      <protection locked="0"/>
    </xf>
    <xf numFmtId="0" fontId="22" fillId="0" borderId="28"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27" xfId="0" applyFont="1" applyBorder="1" applyAlignment="1" applyProtection="1">
      <alignment horizontal="center" vertical="center" shrinkToFit="1"/>
      <protection locked="0"/>
    </xf>
    <xf numFmtId="0" fontId="18" fillId="4" borderId="76" xfId="0" applyFont="1" applyFill="1" applyBorder="1" applyAlignment="1" applyProtection="1">
      <alignment horizontal="right" vertical="center" shrinkToFit="1"/>
      <protection locked="0"/>
    </xf>
    <xf numFmtId="0" fontId="18" fillId="4" borderId="77" xfId="0" applyFont="1" applyFill="1" applyBorder="1" applyAlignment="1" applyProtection="1">
      <alignment horizontal="right" vertical="center" shrinkToFit="1"/>
      <protection locked="0"/>
    </xf>
    <xf numFmtId="185" fontId="18" fillId="0" borderId="3" xfId="0" applyNumberFormat="1" applyFont="1" applyBorder="1" applyAlignment="1">
      <alignment horizontal="center" vertical="center"/>
    </xf>
    <xf numFmtId="0" fontId="22" fillId="0" borderId="37" xfId="0" applyFont="1" applyBorder="1" applyAlignment="1" applyProtection="1">
      <alignment horizontal="center" vertical="center" shrinkToFit="1"/>
      <protection locked="0"/>
    </xf>
    <xf numFmtId="0" fontId="22" fillId="0" borderId="17"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191" fontId="18" fillId="0" borderId="3" xfId="0" applyNumberFormat="1" applyFont="1" applyBorder="1" applyAlignment="1" applyProtection="1">
      <alignment horizontal="left" vertical="center" shrinkToFit="1"/>
      <protection locked="0"/>
    </xf>
    <xf numFmtId="49" fontId="18" fillId="0" borderId="2" xfId="0" applyNumberFormat="1" applyFont="1" applyBorder="1" applyAlignment="1" applyProtection="1">
      <alignment horizontal="left" vertical="center" shrinkToFit="1"/>
      <protection locked="0"/>
    </xf>
    <xf numFmtId="49" fontId="18" fillId="0" borderId="7" xfId="0" applyNumberFormat="1" applyFont="1" applyBorder="1" applyAlignment="1" applyProtection="1">
      <alignment horizontal="left" vertical="center" shrinkToFit="1"/>
      <protection locked="0"/>
    </xf>
    <xf numFmtId="49" fontId="18" fillId="0" borderId="8" xfId="0" applyNumberFormat="1" applyFont="1" applyBorder="1" applyAlignment="1" applyProtection="1">
      <alignment horizontal="left" vertical="center" shrinkToFit="1"/>
      <protection locked="0"/>
    </xf>
    <xf numFmtId="185" fontId="18" fillId="0" borderId="2" xfId="0" applyNumberFormat="1" applyFont="1" applyBorder="1" applyAlignment="1" applyProtection="1">
      <alignment horizontal="left" vertical="center" shrinkToFit="1"/>
      <protection locked="0"/>
    </xf>
    <xf numFmtId="185" fontId="18" fillId="0" borderId="7" xfId="0" applyNumberFormat="1" applyFont="1" applyBorder="1" applyAlignment="1" applyProtection="1">
      <alignment horizontal="left" vertical="center" shrinkToFit="1"/>
      <protection locked="0"/>
    </xf>
    <xf numFmtId="185" fontId="18" fillId="0" borderId="8" xfId="0" applyNumberFormat="1" applyFont="1" applyBorder="1" applyAlignment="1" applyProtection="1">
      <alignment horizontal="left" vertical="center" shrinkToFit="1"/>
      <protection locked="0"/>
    </xf>
    <xf numFmtId="0" fontId="22" fillId="0" borderId="35" xfId="0" applyFont="1" applyBorder="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22" fillId="0" borderId="32"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protection locked="0"/>
    </xf>
    <xf numFmtId="180" fontId="18" fillId="0" borderId="3"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right" vertical="center"/>
      <protection locked="0"/>
    </xf>
    <xf numFmtId="180" fontId="18" fillId="0" borderId="7" xfId="0" applyNumberFormat="1" applyFont="1" applyBorder="1" applyAlignment="1" applyProtection="1">
      <alignment horizontal="right" vertical="center"/>
      <protection locked="0"/>
    </xf>
    <xf numFmtId="180" fontId="18" fillId="0" borderId="8" xfId="0" applyNumberFormat="1" applyFont="1" applyBorder="1" applyAlignment="1" applyProtection="1">
      <alignment horizontal="right" vertical="center"/>
      <protection locked="0"/>
    </xf>
    <xf numFmtId="186" fontId="18" fillId="4" borderId="2" xfId="0" applyNumberFormat="1" applyFont="1" applyFill="1" applyBorder="1" applyAlignment="1">
      <alignment horizontal="center" vertical="center" shrinkToFit="1"/>
    </xf>
    <xf numFmtId="186" fontId="18" fillId="4" borderId="7" xfId="0" applyNumberFormat="1" applyFont="1" applyFill="1" applyBorder="1" applyAlignment="1">
      <alignment horizontal="center" vertical="center" shrinkToFit="1"/>
    </xf>
    <xf numFmtId="186" fontId="18" fillId="4" borderId="8" xfId="0" applyNumberFormat="1" applyFont="1" applyFill="1" applyBorder="1" applyAlignment="1">
      <alignment horizontal="center" vertical="center" shrinkToFit="1"/>
    </xf>
    <xf numFmtId="186" fontId="18" fillId="4" borderId="2" xfId="0" applyNumberFormat="1" applyFont="1" applyFill="1" applyBorder="1" applyAlignment="1">
      <alignment horizontal="right" vertical="center" shrinkToFit="1"/>
    </xf>
    <xf numFmtId="186" fontId="18" fillId="4" borderId="7" xfId="0" applyNumberFormat="1" applyFont="1" applyFill="1" applyBorder="1" applyAlignment="1">
      <alignment horizontal="right" vertical="center" shrinkToFit="1"/>
    </xf>
    <xf numFmtId="186" fontId="18" fillId="4" borderId="8" xfId="0" applyNumberFormat="1" applyFont="1" applyFill="1" applyBorder="1" applyAlignment="1">
      <alignment horizontal="right" vertical="center" shrinkToFit="1"/>
    </xf>
    <xf numFmtId="180" fontId="18" fillId="0" borderId="2" xfId="0" applyNumberFormat="1" applyFont="1" applyBorder="1" applyAlignment="1" applyProtection="1">
      <alignment horizontal="center" vertical="center"/>
      <protection locked="0"/>
    </xf>
    <xf numFmtId="180" fontId="18" fillId="0" borderId="7" xfId="0" applyNumberFormat="1" applyFont="1" applyBorder="1" applyAlignment="1" applyProtection="1">
      <alignment horizontal="center" vertical="center"/>
      <protection locked="0"/>
    </xf>
    <xf numFmtId="180" fontId="18" fillId="0" borderId="8" xfId="0" applyNumberFormat="1" applyFont="1" applyBorder="1" applyAlignment="1" applyProtection="1">
      <alignment horizontal="center" vertical="center"/>
      <protection locked="0"/>
    </xf>
    <xf numFmtId="181" fontId="18" fillId="0" borderId="3" xfId="3" applyNumberFormat="1" applyFont="1" applyFill="1" applyBorder="1" applyAlignment="1" applyProtection="1">
      <alignment horizontal="center" vertical="center" shrinkToFit="1"/>
      <protection locked="0"/>
    </xf>
    <xf numFmtId="0" fontId="23" fillId="0" borderId="3" xfId="0" applyFont="1" applyBorder="1" applyAlignment="1" applyProtection="1">
      <alignment horizontal="left" vertical="center"/>
      <protection locked="0"/>
    </xf>
    <xf numFmtId="0" fontId="21" fillId="0" borderId="3" xfId="0" applyFont="1" applyBorder="1" applyAlignment="1" applyProtection="1">
      <alignment horizontal="center" vertical="center" wrapText="1"/>
      <protection locked="0"/>
    </xf>
    <xf numFmtId="49" fontId="18" fillId="0" borderId="3" xfId="0" applyNumberFormat="1"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180" fontId="26" fillId="0" borderId="3" xfId="0" applyNumberFormat="1" applyFont="1" applyBorder="1" applyAlignment="1" applyProtection="1">
      <alignment horizontal="right" vertical="center" shrinkToFit="1"/>
      <protection locked="0"/>
    </xf>
    <xf numFmtId="186" fontId="24" fillId="4" borderId="2" xfId="0" applyNumberFormat="1" applyFont="1" applyFill="1" applyBorder="1" applyAlignment="1">
      <alignment horizontal="center" vertical="center"/>
    </xf>
    <xf numFmtId="186" fontId="24" fillId="4" borderId="7" xfId="0" applyNumberFormat="1" applyFont="1" applyFill="1" applyBorder="1" applyAlignment="1">
      <alignment horizontal="center" vertical="center"/>
    </xf>
    <xf numFmtId="186" fontId="24" fillId="4" borderId="8" xfId="0" applyNumberFormat="1" applyFont="1" applyFill="1" applyBorder="1" applyAlignment="1">
      <alignment horizontal="center" vertical="center"/>
    </xf>
    <xf numFmtId="178" fontId="18" fillId="0" borderId="3" xfId="0" applyNumberFormat="1" applyFont="1" applyBorder="1" applyAlignment="1" applyProtection="1">
      <alignment horizontal="center" vertical="center" shrinkToFit="1"/>
      <protection locked="0"/>
    </xf>
    <xf numFmtId="0" fontId="18" fillId="0" borderId="3" xfId="0" applyFont="1" applyBorder="1" applyAlignment="1" applyProtection="1">
      <alignment horizontal="left" vertical="center"/>
      <protection locked="0"/>
    </xf>
    <xf numFmtId="178" fontId="26" fillId="0" borderId="3" xfId="0" applyNumberFormat="1" applyFont="1" applyBorder="1" applyAlignment="1" applyProtection="1">
      <alignment horizontal="center" vertical="center" shrinkToFit="1"/>
      <protection locked="0"/>
    </xf>
    <xf numFmtId="0" fontId="18" fillId="0" borderId="80" xfId="0" applyFont="1" applyBorder="1" applyAlignment="1" applyProtection="1">
      <alignment horizontal="left" vertical="center"/>
      <protection locked="0"/>
    </xf>
    <xf numFmtId="0" fontId="23" fillId="0" borderId="14"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32" xfId="0" applyFont="1" applyBorder="1" applyAlignment="1" applyProtection="1">
      <alignment horizontal="center" vertical="center" shrinkToFit="1"/>
      <protection locked="0"/>
    </xf>
    <xf numFmtId="176" fontId="18" fillId="0" borderId="17" xfId="0" applyNumberFormat="1" applyFont="1" applyBorder="1" applyAlignment="1" applyProtection="1">
      <alignment horizontal="center" vertical="center" shrinkToFit="1"/>
      <protection locked="0"/>
    </xf>
    <xf numFmtId="176" fontId="18" fillId="0" borderId="22"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190" fontId="18" fillId="0" borderId="3" xfId="0" applyNumberFormat="1" applyFont="1" applyBorder="1" applyAlignment="1">
      <alignment horizontal="left" vertical="center"/>
    </xf>
    <xf numFmtId="190" fontId="18" fillId="0" borderId="33" xfId="0" applyNumberFormat="1" applyFont="1" applyBorder="1" applyAlignment="1">
      <alignment horizontal="left" vertical="center"/>
    </xf>
    <xf numFmtId="190" fontId="18" fillId="0" borderId="18" xfId="0" applyNumberFormat="1" applyFont="1" applyBorder="1" applyAlignment="1">
      <alignment horizontal="left" vertical="center"/>
    </xf>
    <xf numFmtId="190" fontId="18" fillId="0" borderId="29" xfId="0" applyNumberFormat="1" applyFont="1" applyBorder="1" applyAlignment="1">
      <alignment horizontal="left" vertical="center"/>
    </xf>
    <xf numFmtId="0" fontId="23" fillId="0" borderId="2"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35" xfId="0" applyFont="1" applyBorder="1" applyAlignment="1" applyProtection="1">
      <alignment horizontal="center" vertical="center" shrinkToFit="1"/>
      <protection locked="0"/>
    </xf>
    <xf numFmtId="176" fontId="18" fillId="3" borderId="17" xfId="0" applyNumberFormat="1" applyFont="1" applyFill="1" applyBorder="1" applyAlignment="1">
      <alignment horizontal="center" vertical="center" shrinkToFit="1"/>
    </xf>
    <xf numFmtId="176" fontId="18" fillId="3" borderId="22" xfId="0" applyNumberFormat="1" applyFont="1" applyFill="1" applyBorder="1" applyAlignment="1">
      <alignment horizontal="center" vertical="center" shrinkToFit="1"/>
    </xf>
    <xf numFmtId="56" fontId="18" fillId="0" borderId="6" xfId="0" applyNumberFormat="1" applyFont="1" applyBorder="1" applyAlignment="1" applyProtection="1">
      <alignment horizontal="center" vertical="center" shrinkToFit="1"/>
      <protection locked="0"/>
    </xf>
    <xf numFmtId="49" fontId="23" fillId="0" borderId="2" xfId="0" applyNumberFormat="1" applyFont="1" applyBorder="1" applyAlignment="1" applyProtection="1">
      <alignment horizontal="center" vertical="center" shrinkToFit="1"/>
      <protection locked="0"/>
    </xf>
    <xf numFmtId="49" fontId="23" fillId="0" borderId="7" xfId="0" applyNumberFormat="1" applyFont="1" applyBorder="1" applyAlignment="1" applyProtection="1">
      <alignment horizontal="center" vertical="center" shrinkToFit="1"/>
      <protection locked="0"/>
    </xf>
    <xf numFmtId="49" fontId="23" fillId="0" borderId="8" xfId="0" applyNumberFormat="1" applyFont="1" applyBorder="1" applyAlignment="1" applyProtection="1">
      <alignment horizontal="center" vertical="center" shrinkToFit="1"/>
      <protection locked="0"/>
    </xf>
    <xf numFmtId="49" fontId="23" fillId="0" borderId="35" xfId="0" applyNumberFormat="1" applyFont="1" applyBorder="1" applyAlignment="1" applyProtection="1">
      <alignment horizontal="center" vertical="center" shrinkToFit="1"/>
      <protection locked="0"/>
    </xf>
    <xf numFmtId="49" fontId="23" fillId="0" borderId="20" xfId="0" applyNumberFormat="1" applyFont="1" applyBorder="1" applyAlignment="1" applyProtection="1">
      <alignment horizontal="center" vertical="center" shrinkToFit="1"/>
      <protection locked="0"/>
    </xf>
    <xf numFmtId="49" fontId="23" fillId="0" borderId="32" xfId="0" applyNumberFormat="1" applyFont="1" applyBorder="1" applyAlignment="1" applyProtection="1">
      <alignment horizontal="center" vertical="center" shrinkToFit="1"/>
      <protection locked="0"/>
    </xf>
    <xf numFmtId="49" fontId="30" fillId="0" borderId="20" xfId="9" applyNumberFormat="1" applyFont="1" applyFill="1" applyBorder="1" applyAlignment="1" applyProtection="1">
      <alignment horizontal="center" vertical="center" shrinkToFit="1"/>
      <protection locked="0"/>
    </xf>
    <xf numFmtId="49" fontId="23" fillId="0" borderId="24" xfId="0" applyNumberFormat="1" applyFont="1" applyBorder="1" applyAlignment="1" applyProtection="1">
      <alignment horizontal="center" vertical="center" shrinkToFit="1"/>
      <protection locked="0"/>
    </xf>
    <xf numFmtId="49" fontId="30" fillId="0" borderId="7" xfId="9" applyNumberFormat="1" applyFont="1" applyFill="1" applyBorder="1" applyAlignment="1" applyProtection="1">
      <alignment horizontal="center" vertical="center" shrinkToFit="1"/>
      <protection locked="0"/>
    </xf>
    <xf numFmtId="49" fontId="23" fillId="0" borderId="26" xfId="0" applyNumberFormat="1" applyFont="1" applyBorder="1" applyAlignment="1" applyProtection="1">
      <alignment horizontal="center" vertical="center" shrinkToFit="1"/>
      <protection locked="0"/>
    </xf>
    <xf numFmtId="0" fontId="23" fillId="0" borderId="9" xfId="0" applyFont="1" applyBorder="1" applyAlignment="1" applyProtection="1">
      <alignment horizontal="left" vertical="center" shrinkToFit="1"/>
      <protection locked="0"/>
    </xf>
    <xf numFmtId="0" fontId="23" fillId="0" borderId="23" xfId="0" applyFont="1" applyBorder="1" applyAlignment="1" applyProtection="1">
      <alignment horizontal="left" vertical="center" shrinkToFit="1"/>
      <protection locked="0"/>
    </xf>
    <xf numFmtId="0" fontId="23" fillId="0" borderId="20"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70" xfId="0" applyFont="1" applyBorder="1" applyAlignment="1" applyProtection="1">
      <alignment horizontal="left" vertical="center"/>
      <protection locked="0"/>
    </xf>
    <xf numFmtId="0" fontId="23" fillId="0" borderId="71" xfId="0" applyFont="1" applyBorder="1" applyAlignment="1" applyProtection="1">
      <alignment horizontal="left" vertical="center"/>
      <protection locked="0"/>
    </xf>
    <xf numFmtId="0" fontId="23" fillId="0" borderId="16" xfId="0" applyFont="1" applyBorder="1" applyAlignment="1" applyProtection="1">
      <alignment horizontal="center" vertical="center" shrinkToFit="1"/>
      <protection locked="0"/>
    </xf>
    <xf numFmtId="0" fontId="23" fillId="0" borderId="10" xfId="0" applyFont="1" applyBorder="1" applyAlignment="1" applyProtection="1">
      <alignment horizontal="left" vertical="center"/>
      <protection locked="0"/>
    </xf>
    <xf numFmtId="0" fontId="23" fillId="0" borderId="36" xfId="0" applyFont="1" applyBorder="1" applyAlignment="1" applyProtection="1">
      <alignment horizontal="left" vertical="center"/>
      <protection locked="0"/>
    </xf>
    <xf numFmtId="49" fontId="18" fillId="0" borderId="3" xfId="0" quotePrefix="1" applyNumberFormat="1" applyFont="1" applyBorder="1" applyAlignment="1" applyProtection="1">
      <alignment horizontal="left" vertical="center" shrinkToFit="1"/>
      <protection locked="0"/>
    </xf>
    <xf numFmtId="49" fontId="18" fillId="0" borderId="3" xfId="0" applyNumberFormat="1" applyFont="1" applyBorder="1" applyAlignment="1" applyProtection="1">
      <alignment horizontal="left" vertical="center" shrinkToFit="1"/>
      <protection locked="0"/>
    </xf>
    <xf numFmtId="58" fontId="18" fillId="0" borderId="3" xfId="0" applyNumberFormat="1" applyFont="1" applyBorder="1" applyAlignment="1" applyProtection="1">
      <alignment horizontal="left" vertical="center" shrinkToFit="1"/>
      <protection locked="0"/>
    </xf>
    <xf numFmtId="186" fontId="18" fillId="0" borderId="3" xfId="0" applyNumberFormat="1" applyFont="1" applyBorder="1" applyAlignment="1">
      <alignment horizontal="right" vertical="center" shrinkToFit="1"/>
    </xf>
    <xf numFmtId="186" fontId="18" fillId="4" borderId="3" xfId="0" applyNumberFormat="1" applyFont="1" applyFill="1" applyBorder="1" applyAlignment="1">
      <alignment horizontal="right" vertical="center" shrinkToFit="1"/>
    </xf>
    <xf numFmtId="0" fontId="18" fillId="0" borderId="0" xfId="0" applyFont="1" applyAlignment="1">
      <alignment horizontal="right" vertical="center"/>
    </xf>
    <xf numFmtId="0" fontId="21" fillId="0" borderId="0" xfId="0" applyFont="1" applyAlignment="1">
      <alignment horizontal="right" vertical="center"/>
    </xf>
    <xf numFmtId="38" fontId="21" fillId="0" borderId="0" xfId="3" applyFont="1" applyFill="1" applyBorder="1" applyAlignment="1" applyProtection="1">
      <alignment horizontal="right" vertical="center"/>
    </xf>
    <xf numFmtId="0" fontId="18" fillId="0" borderId="0" xfId="0" applyFont="1" applyAlignment="1">
      <alignment horizontal="center" vertical="top" wrapText="1"/>
    </xf>
    <xf numFmtId="0" fontId="18" fillId="0" borderId="0" xfId="0" applyFont="1" applyAlignment="1">
      <alignment horizontal="left" vertical="top" wrapText="1" shrinkToFit="1"/>
    </xf>
    <xf numFmtId="0" fontId="32" fillId="0" borderId="0" xfId="0" applyFont="1" applyAlignment="1">
      <alignment horizontal="center" vertical="center" wrapText="1"/>
    </xf>
    <xf numFmtId="0" fontId="3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wrapText="1"/>
    </xf>
    <xf numFmtId="0" fontId="32" fillId="0" borderId="0" xfId="7" applyFont="1" applyAlignment="1">
      <alignment horizontal="left" vertical="top"/>
    </xf>
    <xf numFmtId="49" fontId="18" fillId="0" borderId="0" xfId="0" applyNumberFormat="1" applyFont="1" applyAlignment="1">
      <alignment horizontal="distributed" vertical="center" shrinkToFit="1"/>
    </xf>
    <xf numFmtId="182" fontId="18" fillId="0" borderId="0" xfId="0" applyNumberFormat="1" applyFont="1" applyAlignment="1">
      <alignment horizontal="distributed" vertical="center" shrinkToFit="1"/>
    </xf>
    <xf numFmtId="0" fontId="25" fillId="0" borderId="33" xfId="4" applyFont="1" applyBorder="1" applyAlignment="1">
      <alignment horizontal="left" vertical="top" shrinkToFit="1"/>
    </xf>
    <xf numFmtId="0" fontId="25" fillId="0" borderId="18" xfId="4" applyFont="1" applyBorder="1" applyAlignment="1">
      <alignment horizontal="left" vertical="top" shrinkToFit="1"/>
    </xf>
    <xf numFmtId="0" fontId="25" fillId="0" borderId="39" xfId="4" applyFont="1" applyBorder="1" applyAlignment="1">
      <alignment horizontal="left" vertical="top" shrinkToFit="1"/>
    </xf>
    <xf numFmtId="0" fontId="25" fillId="0" borderId="34" xfId="4" applyFont="1" applyBorder="1" applyAlignment="1">
      <alignment horizontal="left" vertical="top" shrinkToFit="1"/>
    </xf>
    <xf numFmtId="0" fontId="25" fillId="0" borderId="19" xfId="4" applyFont="1" applyBorder="1" applyAlignment="1">
      <alignment horizontal="left" vertical="top" shrinkToFit="1"/>
    </xf>
    <xf numFmtId="0" fontId="25" fillId="0" borderId="40" xfId="4" applyFont="1" applyBorder="1" applyAlignment="1">
      <alignment horizontal="left" vertical="top" shrinkToFit="1"/>
    </xf>
    <xf numFmtId="0" fontId="26" fillId="5" borderId="11" xfId="4" applyFont="1" applyFill="1" applyBorder="1" applyAlignment="1">
      <alignment horizontal="left" vertical="center" wrapText="1"/>
    </xf>
    <xf numFmtId="0" fontId="26" fillId="5" borderId="18" xfId="4" applyFont="1" applyFill="1" applyBorder="1" applyAlignment="1">
      <alignment horizontal="left" vertical="center" wrapText="1"/>
    </xf>
    <xf numFmtId="0" fontId="26" fillId="5" borderId="29" xfId="4" applyFont="1" applyFill="1" applyBorder="1" applyAlignment="1">
      <alignment horizontal="left" vertical="center" wrapText="1"/>
    </xf>
    <xf numFmtId="0" fontId="26" fillId="5" borderId="12" xfId="4" applyFont="1" applyFill="1" applyBorder="1" applyAlignment="1">
      <alignment horizontal="left" vertical="center" wrapText="1"/>
    </xf>
    <xf numFmtId="0" fontId="26" fillId="5" borderId="0" xfId="4" applyFont="1" applyFill="1" applyAlignment="1">
      <alignment horizontal="left" vertical="center" wrapText="1"/>
    </xf>
    <xf numFmtId="0" fontId="26" fillId="5" borderId="30" xfId="4" applyFont="1" applyFill="1" applyBorder="1" applyAlignment="1">
      <alignment horizontal="left" vertical="center" wrapText="1"/>
    </xf>
    <xf numFmtId="0" fontId="26" fillId="5" borderId="13" xfId="4" applyFont="1" applyFill="1" applyBorder="1" applyAlignment="1">
      <alignment horizontal="left" vertical="center" wrapText="1"/>
    </xf>
    <xf numFmtId="0" fontId="26" fillId="5" borderId="19" xfId="4" applyFont="1" applyFill="1" applyBorder="1" applyAlignment="1">
      <alignment horizontal="left" vertical="center" wrapText="1"/>
    </xf>
    <xf numFmtId="0" fontId="26" fillId="5" borderId="31" xfId="4" applyFont="1" applyFill="1" applyBorder="1" applyAlignment="1">
      <alignment horizontal="left" vertical="center" wrapText="1"/>
    </xf>
    <xf numFmtId="0" fontId="25" fillId="0" borderId="33" xfId="4" applyFont="1" applyBorder="1" applyAlignment="1">
      <alignment horizontal="center" vertical="center" wrapText="1" shrinkToFit="1"/>
    </xf>
    <xf numFmtId="0" fontId="25" fillId="0" borderId="18" xfId="4" applyFont="1" applyBorder="1" applyAlignment="1">
      <alignment horizontal="center" vertical="center" wrapText="1" shrinkToFit="1"/>
    </xf>
    <xf numFmtId="0" fontId="25" fillId="0" borderId="29" xfId="4" applyFont="1" applyBorder="1" applyAlignment="1">
      <alignment horizontal="center" vertical="center" wrapText="1" shrinkToFit="1"/>
    </xf>
    <xf numFmtId="0" fontId="25" fillId="0" borderId="34" xfId="4" applyFont="1" applyBorder="1" applyAlignment="1">
      <alignment horizontal="center" vertical="center" wrapText="1" shrinkToFit="1"/>
    </xf>
    <xf numFmtId="0" fontId="25" fillId="0" borderId="19" xfId="4" applyFont="1" applyBorder="1" applyAlignment="1">
      <alignment horizontal="center" vertical="center" wrapText="1" shrinkToFit="1"/>
    </xf>
    <xf numFmtId="0" fontId="25" fillId="0" borderId="31" xfId="4" applyFont="1" applyBorder="1" applyAlignment="1">
      <alignment horizontal="center" vertical="center" wrapText="1" shrinkToFit="1"/>
    </xf>
    <xf numFmtId="0" fontId="26" fillId="0" borderId="33" xfId="4" applyFont="1" applyBorder="1" applyAlignment="1">
      <alignment horizontal="center" vertical="center" shrinkToFit="1"/>
    </xf>
    <xf numFmtId="0" fontId="26" fillId="0" borderId="18" xfId="4" applyFont="1" applyBorder="1" applyAlignment="1">
      <alignment horizontal="center" vertical="center" shrinkToFit="1"/>
    </xf>
    <xf numFmtId="0" fontId="26" fillId="0" borderId="29" xfId="4" applyFont="1" applyBorder="1" applyAlignment="1">
      <alignment horizontal="center" vertical="center" shrinkToFit="1"/>
    </xf>
    <xf numFmtId="0" fontId="26" fillId="0" borderId="34" xfId="4" applyFont="1" applyBorder="1" applyAlignment="1">
      <alignment horizontal="center" vertical="center" shrinkToFit="1"/>
    </xf>
    <xf numFmtId="0" fontId="26" fillId="0" borderId="19" xfId="4" applyFont="1" applyBorder="1" applyAlignment="1">
      <alignment horizontal="center" vertical="center" shrinkToFit="1"/>
    </xf>
    <xf numFmtId="0" fontId="26" fillId="0" borderId="31" xfId="4" applyFont="1" applyBorder="1" applyAlignment="1">
      <alignment horizontal="center" vertical="center" shrinkToFit="1"/>
    </xf>
    <xf numFmtId="0" fontId="25" fillId="0" borderId="33" xfId="4" applyFont="1" applyBorder="1" applyAlignment="1">
      <alignment horizontal="center" vertical="center" shrinkToFit="1"/>
    </xf>
    <xf numFmtId="0" fontId="25" fillId="0" borderId="18" xfId="4" applyFont="1" applyBorder="1" applyAlignment="1">
      <alignment horizontal="center" vertical="center" shrinkToFit="1"/>
    </xf>
    <xf numFmtId="0" fontId="25" fillId="0" borderId="29" xfId="4" applyFont="1" applyBorder="1" applyAlignment="1">
      <alignment horizontal="center" vertical="center" shrinkToFit="1"/>
    </xf>
    <xf numFmtId="0" fontId="25" fillId="0" borderId="34" xfId="4" applyFont="1" applyBorder="1" applyAlignment="1">
      <alignment horizontal="center" vertical="center" shrinkToFit="1"/>
    </xf>
    <xf numFmtId="0" fontId="25" fillId="0" borderId="19" xfId="4" applyFont="1" applyBorder="1" applyAlignment="1">
      <alignment horizontal="center" vertical="center" shrinkToFit="1"/>
    </xf>
    <xf numFmtId="0" fontId="25" fillId="0" borderId="31" xfId="4" applyFont="1" applyBorder="1" applyAlignment="1">
      <alignment horizontal="center" vertical="center" shrinkToFit="1"/>
    </xf>
    <xf numFmtId="0" fontId="26" fillId="0" borderId="0" xfId="0" applyFont="1" applyAlignment="1">
      <alignment horizontal="left" vertical="center" shrinkToFit="1"/>
    </xf>
    <xf numFmtId="0" fontId="26" fillId="0" borderId="30" xfId="0" applyFont="1" applyBorder="1" applyAlignment="1">
      <alignment horizontal="left" vertical="center" shrinkToFit="1"/>
    </xf>
    <xf numFmtId="186" fontId="26" fillId="0" borderId="46" xfId="0" applyNumberFormat="1" applyFont="1" applyBorder="1" applyAlignment="1">
      <alignment horizontal="right" vertical="center" shrinkToFit="1"/>
    </xf>
    <xf numFmtId="186" fontId="26" fillId="0" borderId="0" xfId="0" applyNumberFormat="1" applyFont="1" applyAlignment="1">
      <alignment horizontal="right" vertical="center" shrinkToFit="1"/>
    </xf>
    <xf numFmtId="186" fontId="26" fillId="0" borderId="30" xfId="0" applyNumberFormat="1" applyFont="1" applyBorder="1" applyAlignment="1">
      <alignment horizontal="right" vertical="center" shrinkToFit="1"/>
    </xf>
    <xf numFmtId="42" fontId="26" fillId="0" borderId="46" xfId="0" applyNumberFormat="1" applyFont="1" applyBorder="1" applyAlignment="1">
      <alignment horizontal="center" vertical="center" shrinkToFit="1"/>
    </xf>
    <xf numFmtId="42" fontId="26" fillId="0" borderId="0" xfId="0" applyNumberFormat="1" applyFont="1" applyAlignment="1">
      <alignment horizontal="center" vertical="center" shrinkToFit="1"/>
    </xf>
    <xf numFmtId="0" fontId="26" fillId="0" borderId="0" xfId="0" applyFont="1" applyAlignment="1">
      <alignment horizontal="center" vertical="center" shrinkToFit="1"/>
    </xf>
    <xf numFmtId="0" fontId="26" fillId="0" borderId="30" xfId="0" applyFont="1" applyBorder="1" applyAlignment="1">
      <alignment horizontal="center" vertical="center" shrinkToFit="1"/>
    </xf>
    <xf numFmtId="179" fontId="26" fillId="0" borderId="34" xfId="0" applyNumberFormat="1" applyFont="1" applyBorder="1" applyAlignment="1">
      <alignment horizontal="right" vertical="center" shrinkToFit="1"/>
    </xf>
    <xf numFmtId="179" fontId="26" fillId="0" borderId="19" xfId="0" applyNumberFormat="1" applyFont="1" applyBorder="1" applyAlignment="1">
      <alignment horizontal="right" vertical="center" shrinkToFit="1"/>
    </xf>
    <xf numFmtId="179" fontId="26" fillId="0" borderId="31" xfId="0" applyNumberFormat="1" applyFont="1" applyBorder="1" applyAlignment="1">
      <alignment horizontal="right" vertical="center" shrinkToFit="1"/>
    </xf>
    <xf numFmtId="0" fontId="26" fillId="0" borderId="34"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0" xfId="4" applyFont="1" applyAlignment="1">
      <alignment horizontal="left" vertical="center" shrinkToFit="1"/>
    </xf>
    <xf numFmtId="0" fontId="26" fillId="0" borderId="30" xfId="4" applyFont="1" applyBorder="1" applyAlignment="1">
      <alignment horizontal="left" vertical="center" shrinkToFit="1"/>
    </xf>
    <xf numFmtId="179" fontId="26" fillId="0" borderId="0" xfId="0" applyNumberFormat="1" applyFont="1" applyAlignment="1">
      <alignment horizontal="right" vertical="center" shrinkToFit="1"/>
    </xf>
    <xf numFmtId="183" fontId="26" fillId="0" borderId="46" xfId="0" applyNumberFormat="1" applyFont="1" applyBorder="1" applyAlignment="1">
      <alignment horizontal="center" vertical="center" shrinkToFit="1"/>
    </xf>
    <xf numFmtId="183" fontId="26" fillId="0" borderId="0" xfId="0" applyNumberFormat="1" applyFont="1" applyAlignment="1">
      <alignment horizontal="center" vertical="center" shrinkToFit="1"/>
    </xf>
    <xf numFmtId="179" fontId="26" fillId="0" borderId="30" xfId="0" applyNumberFormat="1" applyFont="1" applyBorder="1" applyAlignment="1">
      <alignment horizontal="right" vertical="center" shrinkToFit="1"/>
    </xf>
    <xf numFmtId="0" fontId="26" fillId="0" borderId="14" xfId="4" applyFont="1" applyBorder="1" applyAlignment="1">
      <alignment horizontal="center" vertical="center" shrinkToFit="1"/>
    </xf>
    <xf numFmtId="0" fontId="26" fillId="0" borderId="20" xfId="4" applyFont="1" applyBorder="1" applyAlignment="1">
      <alignment horizontal="center" vertical="center" shrinkToFit="1"/>
    </xf>
    <xf numFmtId="0" fontId="26" fillId="0" borderId="24" xfId="4" applyFont="1" applyBorder="1" applyAlignment="1">
      <alignment horizontal="center" vertical="center" shrinkToFit="1"/>
    </xf>
    <xf numFmtId="0" fontId="26" fillId="0" borderId="41" xfId="4" applyFont="1" applyBorder="1" applyAlignment="1">
      <alignment horizontal="center" vertical="center" shrinkToFit="1"/>
    </xf>
    <xf numFmtId="0" fontId="26" fillId="0" borderId="43" xfId="4" applyFont="1" applyBorder="1" applyAlignment="1">
      <alignment horizontal="center" vertical="center" shrinkToFit="1"/>
    </xf>
    <xf numFmtId="0" fontId="26" fillId="0" borderId="45" xfId="4" applyFont="1" applyBorder="1" applyAlignment="1">
      <alignment horizontal="center" vertical="center" shrinkToFit="1"/>
    </xf>
    <xf numFmtId="0" fontId="26" fillId="0" borderId="48" xfId="4" applyFont="1" applyBorder="1" applyAlignment="1">
      <alignment horizontal="center" vertical="center" shrinkToFit="1"/>
    </xf>
    <xf numFmtId="0" fontId="26" fillId="0" borderId="52" xfId="4" applyFont="1" applyBorder="1" applyAlignment="1">
      <alignment horizontal="center" vertical="center" shrinkToFit="1"/>
    </xf>
    <xf numFmtId="0" fontId="26" fillId="0" borderId="16" xfId="4" applyFont="1" applyBorder="1" applyAlignment="1">
      <alignment horizontal="center" vertical="center" shrinkToFit="1"/>
    </xf>
    <xf numFmtId="0" fontId="26" fillId="0" borderId="46" xfId="4" applyFont="1" applyBorder="1" applyAlignment="1">
      <alignment horizontal="left" vertical="center"/>
    </xf>
    <xf numFmtId="0" fontId="26" fillId="0" borderId="0" xfId="4" applyFont="1" applyAlignment="1">
      <alignment horizontal="left" vertical="center"/>
    </xf>
    <xf numFmtId="0" fontId="26" fillId="0" borderId="30" xfId="4" applyFont="1" applyBorder="1" applyAlignment="1">
      <alignment horizontal="left" vertical="center"/>
    </xf>
    <xf numFmtId="0" fontId="26" fillId="0" borderId="20" xfId="4" applyFont="1" applyBorder="1" applyAlignment="1">
      <alignment horizontal="left" vertical="center" shrinkToFit="1"/>
    </xf>
    <xf numFmtId="0" fontId="26" fillId="0" borderId="24" xfId="4" applyFont="1" applyBorder="1" applyAlignment="1">
      <alignment horizontal="left" vertical="center" shrinkToFit="1"/>
    </xf>
    <xf numFmtId="0" fontId="26" fillId="0" borderId="15" xfId="4" applyFont="1" applyBorder="1" applyAlignment="1">
      <alignment horizontal="center" vertical="center" shrinkToFit="1"/>
    </xf>
    <xf numFmtId="0" fontId="26" fillId="0" borderId="21" xfId="4" applyFont="1" applyBorder="1" applyAlignment="1">
      <alignment horizontal="center" vertical="center" shrinkToFit="1"/>
    </xf>
    <xf numFmtId="0" fontId="26" fillId="0" borderId="25" xfId="4" applyFont="1" applyBorder="1" applyAlignment="1">
      <alignment horizontal="center" vertical="center" shrinkToFit="1"/>
    </xf>
    <xf numFmtId="0" fontId="26" fillId="0" borderId="4" xfId="4" applyFont="1" applyBorder="1" applyAlignment="1">
      <alignment horizontal="center" vertical="center" shrinkToFit="1"/>
    </xf>
    <xf numFmtId="0" fontId="26" fillId="0" borderId="9" xfId="4" applyFont="1" applyBorder="1" applyAlignment="1">
      <alignment horizontal="center" vertical="center" shrinkToFit="1"/>
    </xf>
    <xf numFmtId="0" fontId="26" fillId="0" borderId="27" xfId="4" applyFont="1" applyBorder="1" applyAlignment="1">
      <alignment horizontal="center" vertical="center" shrinkToFit="1"/>
    </xf>
    <xf numFmtId="0" fontId="26" fillId="0" borderId="28" xfId="4" applyFont="1" applyBorder="1" applyAlignment="1">
      <alignment horizontal="center" vertical="center" shrinkToFit="1"/>
    </xf>
    <xf numFmtId="0" fontId="26" fillId="0" borderId="23" xfId="4" applyFont="1" applyBorder="1" applyAlignment="1">
      <alignment horizontal="center" vertical="center" shrinkToFit="1"/>
    </xf>
    <xf numFmtId="186" fontId="19" fillId="6" borderId="0" xfId="4" applyNumberFormat="1" applyFont="1" applyFill="1" applyAlignment="1">
      <alignment horizontal="right" vertical="center"/>
    </xf>
    <xf numFmtId="186" fontId="19" fillId="6" borderId="49" xfId="4" applyNumberFormat="1" applyFont="1" applyFill="1" applyBorder="1" applyAlignment="1">
      <alignment horizontal="right" vertical="center"/>
    </xf>
    <xf numFmtId="0" fontId="26" fillId="6" borderId="46" xfId="4" applyFont="1" applyFill="1" applyBorder="1" applyAlignment="1">
      <alignment horizontal="left" vertical="center"/>
    </xf>
    <xf numFmtId="0" fontId="26" fillId="6" borderId="0" xfId="4" applyFont="1" applyFill="1" applyAlignment="1">
      <alignment horizontal="left" vertical="center"/>
    </xf>
    <xf numFmtId="0" fontId="26" fillId="6" borderId="30" xfId="4" applyFont="1" applyFill="1" applyBorder="1" applyAlignment="1">
      <alignment horizontal="left" vertical="center"/>
    </xf>
    <xf numFmtId="0" fontId="18" fillId="0" borderId="14" xfId="4" applyFont="1" applyBorder="1" applyAlignment="1">
      <alignment horizontal="center" vertical="center"/>
    </xf>
    <xf numFmtId="0" fontId="18" fillId="0" borderId="20" xfId="4" applyFont="1" applyBorder="1" applyAlignment="1">
      <alignment horizontal="center" vertical="center"/>
    </xf>
    <xf numFmtId="0" fontId="18" fillId="0" borderId="32" xfId="4" applyFont="1" applyBorder="1" applyAlignment="1">
      <alignment horizontal="center" vertical="center"/>
    </xf>
    <xf numFmtId="186" fontId="26" fillId="0" borderId="20" xfId="4" applyNumberFormat="1" applyFont="1" applyBorder="1" applyAlignment="1">
      <alignment horizontal="right" vertical="center"/>
    </xf>
    <xf numFmtId="186" fontId="26" fillId="0" borderId="32" xfId="4" applyNumberFormat="1" applyFont="1" applyBorder="1" applyAlignment="1">
      <alignment horizontal="right" vertical="center"/>
    </xf>
    <xf numFmtId="186" fontId="26" fillId="0" borderId="24" xfId="4" applyNumberFormat="1" applyFont="1" applyBorder="1" applyAlignment="1">
      <alignment horizontal="right" vertical="center"/>
    </xf>
    <xf numFmtId="0" fontId="26" fillId="0" borderId="9" xfId="4" applyFont="1" applyBorder="1" applyAlignment="1">
      <alignment horizontal="left" vertical="center" shrinkToFit="1"/>
    </xf>
    <xf numFmtId="0" fontId="26" fillId="0" borderId="23" xfId="4" applyFont="1" applyBorder="1" applyAlignment="1">
      <alignment horizontal="left" vertical="center" shrinkToFit="1"/>
    </xf>
    <xf numFmtId="186" fontId="26" fillId="0" borderId="0" xfId="4" applyNumberFormat="1" applyFont="1" applyAlignment="1">
      <alignment horizontal="right" vertical="center"/>
    </xf>
    <xf numFmtId="186" fontId="26" fillId="0" borderId="30" xfId="4" applyNumberFormat="1" applyFont="1" applyBorder="1" applyAlignment="1">
      <alignment horizontal="right" vertical="center"/>
    </xf>
    <xf numFmtId="186" fontId="26" fillId="0" borderId="49" xfId="4" applyNumberFormat="1" applyFont="1" applyBorder="1" applyAlignment="1">
      <alignment horizontal="right" vertical="center"/>
    </xf>
    <xf numFmtId="42" fontId="26" fillId="0" borderId="20" xfId="4" applyNumberFormat="1" applyFont="1" applyBorder="1" applyAlignment="1">
      <alignment horizontal="right" vertical="center"/>
    </xf>
    <xf numFmtId="42" fontId="26" fillId="0" borderId="32" xfId="4" applyNumberFormat="1" applyFont="1" applyBorder="1" applyAlignment="1">
      <alignment horizontal="right" vertical="center"/>
    </xf>
    <xf numFmtId="0" fontId="26" fillId="0" borderId="20" xfId="4" applyFont="1" applyBorder="1" applyAlignment="1">
      <alignment horizontal="left" vertical="center"/>
    </xf>
    <xf numFmtId="0" fontId="26" fillId="0" borderId="32" xfId="4" applyFont="1" applyBorder="1" applyAlignment="1">
      <alignment horizontal="left" vertical="center"/>
    </xf>
    <xf numFmtId="0" fontId="19" fillId="0" borderId="72" xfId="4" applyFont="1" applyBorder="1" applyAlignment="1">
      <alignment horizontal="center" vertical="center" textRotation="255"/>
    </xf>
    <xf numFmtId="0" fontId="19" fillId="0" borderId="73" xfId="4" applyFont="1" applyBorder="1" applyAlignment="1">
      <alignment horizontal="center" vertical="center" textRotation="255"/>
    </xf>
    <xf numFmtId="0" fontId="19" fillId="0" borderId="74" xfId="4" applyFont="1" applyBorder="1" applyAlignment="1">
      <alignment horizontal="center" vertical="center" textRotation="255"/>
    </xf>
    <xf numFmtId="0" fontId="26" fillId="0" borderId="50" xfId="4" applyFont="1" applyBorder="1" applyAlignment="1">
      <alignment horizontal="left" vertical="center"/>
    </xf>
    <xf numFmtId="0" fontId="26" fillId="0" borderId="51" xfId="4" applyFont="1" applyBorder="1" applyAlignment="1">
      <alignment horizontal="left" vertical="center"/>
    </xf>
    <xf numFmtId="0" fontId="26" fillId="0" borderId="62" xfId="4" applyFont="1" applyBorder="1" applyAlignment="1">
      <alignment horizontal="left" vertical="center"/>
    </xf>
    <xf numFmtId="186" fontId="26" fillId="0" borderId="51" xfId="4" applyNumberFormat="1" applyFont="1" applyBorder="1" applyAlignment="1">
      <alignment horizontal="right" vertical="center"/>
    </xf>
    <xf numFmtId="186" fontId="26" fillId="0" borderId="62" xfId="4" applyNumberFormat="1" applyFont="1" applyBorder="1" applyAlignment="1">
      <alignment horizontal="right" vertical="center"/>
    </xf>
    <xf numFmtId="186" fontId="26" fillId="0" borderId="66" xfId="4" applyNumberFormat="1" applyFont="1" applyBorder="1" applyAlignment="1">
      <alignment horizontal="right" vertical="center"/>
    </xf>
    <xf numFmtId="0" fontId="26" fillId="0" borderId="5" xfId="4" applyFont="1" applyBorder="1" applyAlignment="1">
      <alignment horizontal="center" vertical="center" shrinkToFit="1"/>
    </xf>
    <xf numFmtId="0" fontId="26" fillId="0" borderId="10" xfId="4" applyFont="1" applyBorder="1" applyAlignment="1">
      <alignment horizontal="center" vertical="center" shrinkToFit="1"/>
    </xf>
    <xf numFmtId="0" fontId="26" fillId="5" borderId="10" xfId="4" applyFont="1" applyFill="1" applyBorder="1" applyAlignment="1">
      <alignment horizontal="left" vertical="center"/>
    </xf>
    <xf numFmtId="0" fontId="26" fillId="5" borderId="36" xfId="4" applyFont="1" applyFill="1" applyBorder="1" applyAlignment="1">
      <alignment horizontal="left" vertical="center"/>
    </xf>
    <xf numFmtId="0" fontId="18" fillId="0" borderId="4" xfId="4" applyFont="1" applyBorder="1" applyAlignment="1">
      <alignment horizontal="center" vertical="center"/>
    </xf>
    <xf numFmtId="0" fontId="18" fillId="0" borderId="9" xfId="4" applyFont="1" applyBorder="1" applyAlignment="1">
      <alignment horizontal="center" vertical="center"/>
    </xf>
    <xf numFmtId="0" fontId="18" fillId="0" borderId="27" xfId="4" applyFont="1" applyBorder="1" applyAlignment="1">
      <alignment horizontal="center" vertical="center"/>
    </xf>
    <xf numFmtId="0" fontId="18" fillId="0" borderId="23" xfId="4" applyFont="1" applyBorder="1" applyAlignment="1">
      <alignment horizontal="center" vertical="center"/>
    </xf>
    <xf numFmtId="0" fontId="18" fillId="0" borderId="11" xfId="4" applyFont="1" applyBorder="1" applyAlignment="1">
      <alignment horizontal="center" vertical="center"/>
    </xf>
    <xf numFmtId="0" fontId="18" fillId="0" borderId="18" xfId="4" applyFont="1" applyBorder="1" applyAlignment="1">
      <alignment horizontal="center" vertical="center"/>
    </xf>
    <xf numFmtId="0" fontId="18" fillId="0" borderId="29" xfId="4" applyFont="1" applyBorder="1" applyAlignment="1">
      <alignment horizontal="center" vertical="center"/>
    </xf>
    <xf numFmtId="0" fontId="18" fillId="0" borderId="39" xfId="4" applyFont="1" applyBorder="1" applyAlignment="1">
      <alignment horizontal="center" vertical="center"/>
    </xf>
    <xf numFmtId="0" fontId="18" fillId="0" borderId="86" xfId="4" applyFont="1" applyBorder="1" applyAlignment="1">
      <alignment horizontal="center" vertical="center"/>
    </xf>
    <xf numFmtId="0" fontId="18" fillId="0" borderId="87" xfId="4" applyFont="1" applyBorder="1" applyAlignment="1">
      <alignment horizontal="center" vertical="center"/>
    </xf>
    <xf numFmtId="0" fontId="18" fillId="0" borderId="88" xfId="4" applyFont="1" applyBorder="1" applyAlignment="1">
      <alignment horizontal="center" vertical="center"/>
    </xf>
    <xf numFmtId="0" fontId="18" fillId="0" borderId="89" xfId="4" applyFont="1" applyBorder="1" applyAlignment="1">
      <alignment horizontal="center" vertical="center"/>
    </xf>
    <xf numFmtId="0" fontId="18" fillId="0" borderId="90" xfId="4" applyFont="1" applyBorder="1" applyAlignment="1">
      <alignment horizontal="center" vertical="center"/>
    </xf>
    <xf numFmtId="0" fontId="18" fillId="0" borderId="91" xfId="4" applyFont="1" applyBorder="1" applyAlignment="1">
      <alignment horizontal="center" vertical="center"/>
    </xf>
    <xf numFmtId="0" fontId="18" fillId="0" borderId="92" xfId="4" applyFont="1" applyBorder="1" applyAlignment="1">
      <alignment horizontal="center" vertical="center"/>
    </xf>
    <xf numFmtId="0" fontId="18" fillId="0" borderId="93" xfId="4" applyFont="1" applyBorder="1" applyAlignment="1">
      <alignment horizontal="center" vertical="center"/>
    </xf>
    <xf numFmtId="0" fontId="18" fillId="0" borderId="94" xfId="4" applyFont="1" applyBorder="1" applyAlignment="1">
      <alignment horizontal="center" vertical="center"/>
    </xf>
    <xf numFmtId="186" fontId="19" fillId="6" borderId="30" xfId="4" applyNumberFormat="1" applyFont="1" applyFill="1" applyBorder="1" applyAlignment="1">
      <alignment horizontal="right" vertical="center"/>
    </xf>
    <xf numFmtId="186" fontId="19" fillId="6" borderId="20" xfId="4" applyNumberFormat="1" applyFont="1" applyFill="1" applyBorder="1" applyAlignment="1">
      <alignment horizontal="right" vertical="center"/>
    </xf>
    <xf numFmtId="186" fontId="19" fillId="6" borderId="32" xfId="4" applyNumberFormat="1" applyFont="1" applyFill="1" applyBorder="1" applyAlignment="1">
      <alignment horizontal="right" vertical="center"/>
    </xf>
    <xf numFmtId="0" fontId="26" fillId="6" borderId="20" xfId="4" applyFont="1" applyFill="1" applyBorder="1" applyAlignment="1">
      <alignment horizontal="left" vertical="center"/>
    </xf>
    <xf numFmtId="0" fontId="26" fillId="6" borderId="32" xfId="4" applyFont="1" applyFill="1" applyBorder="1" applyAlignment="1">
      <alignment horizontal="left" vertical="center"/>
    </xf>
    <xf numFmtId="186" fontId="19" fillId="6" borderId="24" xfId="4" applyNumberFormat="1" applyFont="1" applyFill="1" applyBorder="1" applyAlignment="1">
      <alignment horizontal="right" vertical="center"/>
    </xf>
    <xf numFmtId="0" fontId="38" fillId="6" borderId="72" xfId="4" applyFont="1" applyFill="1" applyBorder="1" applyAlignment="1">
      <alignment horizontal="center" vertical="center" textRotation="255" wrapText="1"/>
    </xf>
    <xf numFmtId="0" fontId="38" fillId="6" borderId="73" xfId="4" applyFont="1" applyFill="1" applyBorder="1" applyAlignment="1">
      <alignment horizontal="center" vertical="center" textRotation="255" wrapText="1"/>
    </xf>
    <xf numFmtId="0" fontId="38" fillId="6" borderId="74" xfId="4" applyFont="1" applyFill="1" applyBorder="1" applyAlignment="1">
      <alignment horizontal="center" vertical="center" textRotation="255" wrapText="1"/>
    </xf>
    <xf numFmtId="0" fontId="26" fillId="6" borderId="50" xfId="4" applyFont="1" applyFill="1" applyBorder="1" applyAlignment="1">
      <alignment horizontal="left" vertical="center"/>
    </xf>
    <xf numFmtId="0" fontId="26" fillId="6" borderId="51" xfId="4" applyFont="1" applyFill="1" applyBorder="1" applyAlignment="1">
      <alignment horizontal="left" vertical="center"/>
    </xf>
    <xf numFmtId="0" fontId="26" fillId="6" borderId="62" xfId="4" applyFont="1" applyFill="1" applyBorder="1" applyAlignment="1">
      <alignment horizontal="left" vertical="center"/>
    </xf>
    <xf numFmtId="186" fontId="19" fillId="6" borderId="51" xfId="4" applyNumberFormat="1" applyFont="1" applyFill="1" applyBorder="1" applyAlignment="1">
      <alignment horizontal="right" vertical="center"/>
    </xf>
    <xf numFmtId="186" fontId="19" fillId="6" borderId="62" xfId="4" applyNumberFormat="1" applyFont="1" applyFill="1" applyBorder="1" applyAlignment="1">
      <alignment horizontal="right" vertical="center"/>
    </xf>
    <xf numFmtId="186" fontId="19" fillId="6" borderId="66" xfId="4" applyNumberFormat="1" applyFont="1" applyFill="1" applyBorder="1" applyAlignment="1">
      <alignment horizontal="right" vertical="center"/>
    </xf>
    <xf numFmtId="0" fontId="26" fillId="6" borderId="95" xfId="4" applyFont="1" applyFill="1" applyBorder="1" applyAlignment="1">
      <alignment horizontal="left" vertical="center"/>
    </xf>
    <xf numFmtId="0" fontId="26" fillId="0" borderId="69" xfId="4" applyFont="1" applyBorder="1" applyAlignment="1">
      <alignment horizontal="center" vertical="center" shrinkToFit="1"/>
    </xf>
    <xf numFmtId="0" fontId="26" fillId="0" borderId="70" xfId="4" applyFont="1" applyBorder="1" applyAlignment="1">
      <alignment horizontal="center" vertical="center" shrinkToFit="1"/>
    </xf>
    <xf numFmtId="0" fontId="26" fillId="5" borderId="70" xfId="4" applyFont="1" applyFill="1" applyBorder="1" applyAlignment="1">
      <alignment horizontal="left" vertical="center"/>
    </xf>
    <xf numFmtId="0" fontId="26" fillId="5" borderId="71" xfId="4" applyFont="1" applyFill="1" applyBorder="1" applyAlignment="1">
      <alignment horizontal="left" vertical="center"/>
    </xf>
    <xf numFmtId="0" fontId="18" fillId="0" borderId="6" xfId="4" applyFont="1" applyBorder="1" applyAlignment="1">
      <alignment horizontal="center" vertical="center" shrinkToFit="1"/>
    </xf>
    <xf numFmtId="0" fontId="18" fillId="0" borderId="17" xfId="4" applyFont="1" applyBorder="1" applyAlignment="1">
      <alignment horizontal="center" vertical="center" shrinkToFit="1"/>
    </xf>
    <xf numFmtId="0" fontId="34" fillId="0" borderId="37" xfId="4" applyFont="1" applyBorder="1" applyAlignment="1">
      <alignment horizontal="center" vertical="center"/>
    </xf>
    <xf numFmtId="0" fontId="34" fillId="0" borderId="17" xfId="4" applyFont="1" applyBorder="1" applyAlignment="1">
      <alignment horizontal="center" vertical="center"/>
    </xf>
    <xf numFmtId="0" fontId="26" fillId="0" borderId="8" xfId="0" applyFont="1" applyBorder="1" applyAlignment="1">
      <alignment horizontal="left" vertical="center" shrinkToFit="1"/>
    </xf>
    <xf numFmtId="0" fontId="26" fillId="0" borderId="3" xfId="0" applyFont="1" applyBorder="1" applyAlignment="1">
      <alignment horizontal="left" vertical="center" shrinkToFit="1"/>
    </xf>
    <xf numFmtId="0" fontId="26" fillId="0" borderId="80" xfId="0" applyFont="1" applyBorder="1" applyAlignment="1">
      <alignment horizontal="left" vertical="center" shrinkToFit="1"/>
    </xf>
    <xf numFmtId="0" fontId="26" fillId="0" borderId="33" xfId="4" applyFont="1" applyBorder="1" applyAlignment="1">
      <alignment horizontal="center" vertical="center" textRotation="255"/>
    </xf>
    <xf numFmtId="0" fontId="26" fillId="0" borderId="29" xfId="4" applyFont="1" applyBorder="1" applyAlignment="1">
      <alignment horizontal="center" vertical="center" textRotation="255"/>
    </xf>
    <xf numFmtId="0" fontId="26" fillId="0" borderId="46" xfId="4" applyFont="1" applyBorder="1" applyAlignment="1">
      <alignment horizontal="center" vertical="center" textRotation="255"/>
    </xf>
    <xf numFmtId="0" fontId="26" fillId="0" borderId="30" xfId="4" applyFont="1" applyBorder="1" applyAlignment="1">
      <alignment horizontal="center" vertical="center" textRotation="255"/>
    </xf>
    <xf numFmtId="0" fontId="26" fillId="0" borderId="34" xfId="4" applyFont="1" applyBorder="1" applyAlignment="1">
      <alignment horizontal="center" vertical="center" textRotation="255"/>
    </xf>
    <xf numFmtId="0" fontId="26" fillId="0" borderId="31" xfId="4" applyFont="1" applyBorder="1" applyAlignment="1">
      <alignment horizontal="center" vertical="center" textRotation="255"/>
    </xf>
    <xf numFmtId="188" fontId="26" fillId="0" borderId="3" xfId="0" applyNumberFormat="1" applyFont="1" applyBorder="1" applyAlignment="1">
      <alignment horizontal="left" vertical="center" shrinkToFit="1"/>
    </xf>
    <xf numFmtId="188" fontId="26" fillId="0" borderId="80" xfId="0" applyNumberFormat="1" applyFont="1" applyBorder="1" applyAlignment="1">
      <alignment horizontal="left"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64" xfId="0" applyFont="1" applyBorder="1" applyAlignment="1">
      <alignment horizontal="center" vertical="center" shrinkToFit="1"/>
    </xf>
    <xf numFmtId="0" fontId="26" fillId="0" borderId="65" xfId="0" applyFont="1" applyBorder="1" applyAlignment="1">
      <alignment horizontal="center" vertical="center" shrinkToFit="1"/>
    </xf>
    <xf numFmtId="42" fontId="26" fillId="0" borderId="30" xfId="0" applyNumberFormat="1" applyFont="1" applyBorder="1" applyAlignment="1">
      <alignment horizontal="center" vertical="center" shrinkToFit="1"/>
    </xf>
    <xf numFmtId="186" fontId="26" fillId="0" borderId="63" xfId="0" applyNumberFormat="1" applyFont="1" applyBorder="1" applyAlignment="1">
      <alignment horizontal="right" vertical="center" shrinkToFit="1"/>
    </xf>
    <xf numFmtId="186" fontId="26" fillId="0" borderId="64" xfId="0" applyNumberFormat="1" applyFont="1" applyBorder="1" applyAlignment="1">
      <alignment horizontal="right" vertical="center" shrinkToFit="1"/>
    </xf>
    <xf numFmtId="186" fontId="26" fillId="0" borderId="65" xfId="0" applyNumberFormat="1" applyFont="1" applyBorder="1" applyAlignment="1">
      <alignment horizontal="right" vertical="center" shrinkToFit="1"/>
    </xf>
    <xf numFmtId="0" fontId="23" fillId="0" borderId="47" xfId="0" applyFont="1" applyBorder="1" applyAlignment="1">
      <alignment horizontal="center" vertical="center" shrinkToFit="1"/>
    </xf>
    <xf numFmtId="0" fontId="23" fillId="0" borderId="42" xfId="0" applyFont="1" applyBorder="1" applyAlignment="1">
      <alignment horizontal="center" vertical="center" shrinkToFit="1"/>
    </xf>
    <xf numFmtId="0" fontId="23" fillId="0" borderId="85"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56"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54" xfId="0" applyFont="1" applyBorder="1" applyAlignment="1">
      <alignment horizontal="center" vertical="center" shrinkToFit="1"/>
    </xf>
    <xf numFmtId="0" fontId="26" fillId="0" borderId="57"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55"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61" xfId="0" applyFont="1" applyBorder="1" applyAlignment="1">
      <alignment horizontal="center" vertical="center" shrinkToFit="1"/>
    </xf>
    <xf numFmtId="186" fontId="26" fillId="0" borderId="3" xfId="0" applyNumberFormat="1" applyFont="1" applyBorder="1" applyAlignment="1">
      <alignment horizontal="right" vertical="center" shrinkToFit="1"/>
    </xf>
    <xf numFmtId="186" fontId="23" fillId="0" borderId="35" xfId="0" applyNumberFormat="1" applyFont="1" applyBorder="1" applyAlignment="1">
      <alignment horizontal="right" vertical="center" shrinkToFit="1"/>
    </xf>
    <xf numFmtId="186" fontId="23" fillId="0" borderId="20" xfId="0" applyNumberFormat="1" applyFont="1" applyBorder="1" applyAlignment="1">
      <alignment horizontal="right" vertical="center" shrinkToFit="1"/>
    </xf>
    <xf numFmtId="186" fontId="23" fillId="0" borderId="32" xfId="0" applyNumberFormat="1" applyFont="1" applyBorder="1" applyAlignment="1">
      <alignment horizontal="right" vertical="center" shrinkToFit="1"/>
    </xf>
    <xf numFmtId="187" fontId="23" fillId="0" borderId="47" xfId="0" applyNumberFormat="1" applyFont="1" applyBorder="1" applyAlignment="1">
      <alignment horizontal="right" vertical="center" shrinkToFit="1"/>
    </xf>
    <xf numFmtId="187" fontId="23" fillId="0" borderId="42" xfId="0" applyNumberFormat="1" applyFont="1" applyBorder="1" applyAlignment="1">
      <alignment horizontal="right" vertical="center" shrinkToFit="1"/>
    </xf>
    <xf numFmtId="187" fontId="23" fillId="0" borderId="44" xfId="0" applyNumberFormat="1" applyFont="1" applyBorder="1" applyAlignment="1">
      <alignment horizontal="right" vertical="center" shrinkToFit="1"/>
    </xf>
    <xf numFmtId="41" fontId="26" fillId="0" borderId="0" xfId="0" applyNumberFormat="1" applyFont="1" applyAlignment="1">
      <alignment horizontal="left" vertical="center" shrinkToFit="1"/>
    </xf>
    <xf numFmtId="41" fontId="26" fillId="0" borderId="30" xfId="0" applyNumberFormat="1" applyFont="1" applyBorder="1" applyAlignment="1">
      <alignment horizontal="left" vertical="center" shrinkToFit="1"/>
    </xf>
    <xf numFmtId="179" fontId="26" fillId="0" borderId="8" xfId="0" applyNumberFormat="1" applyFont="1" applyBorder="1" applyAlignment="1">
      <alignment horizontal="center" vertical="center" textRotation="255" shrinkToFit="1"/>
    </xf>
    <xf numFmtId="0" fontId="26" fillId="0" borderId="12" xfId="0" applyFont="1" applyBorder="1" applyAlignment="1">
      <alignment horizontal="left" vertical="center" shrinkToFit="1"/>
    </xf>
    <xf numFmtId="42" fontId="26" fillId="0" borderId="0" xfId="0" applyNumberFormat="1" applyFont="1" applyAlignment="1">
      <alignment horizontal="left" vertical="center" shrinkToFit="1"/>
    </xf>
    <xf numFmtId="41" fontId="26" fillId="0" borderId="64" xfId="0" applyNumberFormat="1" applyFont="1" applyBorder="1" applyAlignment="1">
      <alignment horizontal="left" vertical="center" shrinkToFit="1"/>
    </xf>
    <xf numFmtId="41" fontId="26" fillId="0" borderId="65" xfId="0" applyNumberFormat="1" applyFont="1" applyBorder="1" applyAlignment="1">
      <alignment horizontal="left" vertical="center" shrinkToFit="1"/>
    </xf>
    <xf numFmtId="185" fontId="26" fillId="0" borderId="2" xfId="0" applyNumberFormat="1" applyFont="1" applyBorder="1" applyAlignment="1">
      <alignment horizontal="left" vertical="center" shrinkToFit="1"/>
    </xf>
    <xf numFmtId="185" fontId="26" fillId="0" borderId="7" xfId="0" applyNumberFormat="1" applyFont="1" applyBorder="1" applyAlignment="1">
      <alignment horizontal="left" vertical="center" shrinkToFit="1"/>
    </xf>
    <xf numFmtId="185" fontId="26" fillId="0" borderId="26" xfId="0" applyNumberFormat="1" applyFont="1" applyBorder="1" applyAlignment="1">
      <alignment horizontal="left" vertical="center" shrinkToFit="1"/>
    </xf>
    <xf numFmtId="0" fontId="18" fillId="0" borderId="6" xfId="4" applyFont="1" applyBorder="1" applyAlignment="1">
      <alignment horizontal="center" vertical="center"/>
    </xf>
    <xf numFmtId="0" fontId="18" fillId="0" borderId="17" xfId="4" applyFont="1" applyBorder="1" applyAlignment="1">
      <alignment horizontal="center" vertical="center"/>
    </xf>
    <xf numFmtId="0" fontId="34" fillId="0" borderId="37" xfId="4" applyFont="1" applyBorder="1" applyAlignment="1">
      <alignment horizontal="center" vertical="center" shrinkToFit="1"/>
    </xf>
    <xf numFmtId="0" fontId="34" fillId="0" borderId="17" xfId="4" applyFont="1" applyBorder="1" applyAlignment="1">
      <alignment horizontal="center" vertical="center" shrinkToFit="1"/>
    </xf>
    <xf numFmtId="186" fontId="26" fillId="0" borderId="35" xfId="0" applyNumberFormat="1" applyFont="1" applyBorder="1" applyAlignment="1">
      <alignment horizontal="right" vertical="center" shrinkToFit="1"/>
    </xf>
    <xf numFmtId="186" fontId="26" fillId="0" borderId="20" xfId="0" applyNumberFormat="1" applyFont="1" applyBorder="1" applyAlignment="1">
      <alignment horizontal="right" vertical="center" shrinkToFit="1"/>
    </xf>
    <xf numFmtId="186" fontId="26" fillId="0" borderId="32" xfId="0" applyNumberFormat="1" applyFont="1" applyBorder="1" applyAlignment="1">
      <alignment horizontal="right" vertical="center" shrinkToFit="1"/>
    </xf>
    <xf numFmtId="186" fontId="36" fillId="0" borderId="35" xfId="0" applyNumberFormat="1" applyFont="1" applyBorder="1" applyAlignment="1">
      <alignment horizontal="right" vertical="center" shrinkToFit="1"/>
    </xf>
    <xf numFmtId="186" fontId="36" fillId="0" borderId="20" xfId="0" applyNumberFormat="1" applyFont="1" applyBorder="1" applyAlignment="1">
      <alignment horizontal="right" vertical="center" shrinkToFit="1"/>
    </xf>
    <xf numFmtId="186" fontId="36" fillId="0" borderId="32" xfId="0" applyNumberFormat="1" applyFont="1" applyBorder="1" applyAlignment="1">
      <alignment horizontal="right" vertical="center" shrinkToFit="1"/>
    </xf>
    <xf numFmtId="0" fontId="18" fillId="0" borderId="37" xfId="4" applyFont="1" applyBorder="1" applyAlignment="1">
      <alignment horizontal="center" vertical="center" shrinkToFit="1"/>
    </xf>
    <xf numFmtId="0" fontId="26" fillId="0" borderId="3" xfId="0" applyFont="1" applyBorder="1" applyAlignment="1">
      <alignment horizontal="center" vertical="center" textRotation="255" shrinkToFit="1"/>
    </xf>
    <xf numFmtId="0" fontId="23" fillId="0" borderId="81" xfId="0" applyFont="1" applyBorder="1" applyAlignment="1">
      <alignment horizontal="center" vertical="center" shrinkToFit="1"/>
    </xf>
    <xf numFmtId="0" fontId="23" fillId="0" borderId="82" xfId="0" applyFont="1" applyBorder="1" applyAlignment="1">
      <alignment horizontal="center" vertical="center" shrinkToFit="1"/>
    </xf>
    <xf numFmtId="0" fontId="23" fillId="0" borderId="83" xfId="0" applyFont="1" applyBorder="1" applyAlignment="1">
      <alignment horizontal="center" vertical="center" shrinkToFit="1"/>
    </xf>
    <xf numFmtId="43" fontId="26" fillId="0" borderId="0" xfId="4" applyNumberFormat="1" applyFont="1" applyAlignment="1">
      <alignment horizontal="center" vertical="center" shrinkToFit="1"/>
    </xf>
    <xf numFmtId="43" fontId="26" fillId="0" borderId="30" xfId="4" applyNumberFormat="1" applyFont="1" applyBorder="1" applyAlignment="1">
      <alignment horizontal="center" vertical="center" shrinkToFit="1"/>
    </xf>
    <xf numFmtId="0" fontId="26" fillId="0" borderId="46" xfId="0" applyFont="1" applyBorder="1" applyAlignment="1">
      <alignment horizontal="center" vertical="center"/>
    </xf>
    <xf numFmtId="0" fontId="26" fillId="0" borderId="0" xfId="0" applyFont="1" applyAlignment="1">
      <alignment horizontal="center" vertical="center"/>
    </xf>
    <xf numFmtId="0" fontId="26" fillId="0" borderId="30" xfId="0" applyFont="1" applyBorder="1" applyAlignment="1">
      <alignment horizontal="center" vertical="center"/>
    </xf>
    <xf numFmtId="186" fontId="26" fillId="0" borderId="46" xfId="0" applyNumberFormat="1" applyFont="1" applyBorder="1" applyAlignment="1">
      <alignment horizontal="center" vertical="center" shrinkToFit="1"/>
    </xf>
    <xf numFmtId="186" fontId="26" fillId="0" borderId="0" xfId="0" applyNumberFormat="1" applyFont="1" applyAlignment="1">
      <alignment horizontal="center" vertical="center" shrinkToFit="1"/>
    </xf>
    <xf numFmtId="186" fontId="26" fillId="0" borderId="30" xfId="0" applyNumberFormat="1" applyFont="1" applyBorder="1" applyAlignment="1">
      <alignment horizontal="center" vertical="center" shrinkToFit="1"/>
    </xf>
    <xf numFmtId="0" fontId="26" fillId="0" borderId="18" xfId="0" applyFont="1" applyBorder="1" applyAlignment="1">
      <alignment horizontal="left" vertical="center" shrinkToFit="1"/>
    </xf>
    <xf numFmtId="0" fontId="26" fillId="0" borderId="39" xfId="0" applyFont="1" applyBorder="1" applyAlignment="1">
      <alignment horizontal="left" vertical="center" shrinkToFit="1"/>
    </xf>
    <xf numFmtId="0" fontId="26" fillId="0" borderId="46" xfId="0" applyFont="1" applyBorder="1" applyAlignment="1">
      <alignment horizontal="left" vertical="center" shrinkToFit="1"/>
    </xf>
    <xf numFmtId="0" fontId="26" fillId="0" borderId="49" xfId="0" applyFont="1" applyBorder="1" applyAlignment="1">
      <alignment horizontal="left" vertical="center" shrinkToFit="1"/>
    </xf>
    <xf numFmtId="186" fontId="26" fillId="0" borderId="46" xfId="4" applyNumberFormat="1" applyFont="1" applyBorder="1" applyAlignment="1">
      <alignment horizontal="right" vertical="center" shrinkToFit="1"/>
    </xf>
    <xf numFmtId="186" fontId="26" fillId="0" borderId="0" xfId="4" applyNumberFormat="1" applyFont="1" applyAlignment="1">
      <alignment horizontal="right" vertical="center" shrinkToFit="1"/>
    </xf>
    <xf numFmtId="186" fontId="26" fillId="0" borderId="30" xfId="4" applyNumberFormat="1" applyFont="1" applyBorder="1" applyAlignment="1">
      <alignment horizontal="right" vertical="center" shrinkToFit="1"/>
    </xf>
    <xf numFmtId="0" fontId="26" fillId="0" borderId="46" xfId="4" applyFont="1" applyBorder="1" applyAlignment="1">
      <alignment horizontal="center" vertical="center" shrinkToFit="1"/>
    </xf>
    <xf numFmtId="0" fontId="26" fillId="0" borderId="0" xfId="4" applyFont="1" applyAlignment="1">
      <alignment horizontal="center" vertical="center" shrinkToFit="1"/>
    </xf>
    <xf numFmtId="0" fontId="18" fillId="0" borderId="0" xfId="4" applyFont="1" applyAlignment="1">
      <alignment horizontal="center" vertical="top"/>
    </xf>
    <xf numFmtId="0" fontId="17" fillId="0" borderId="0" xfId="4" applyFont="1" applyAlignment="1">
      <alignment horizontal="center" vertical="center" shrinkToFit="1"/>
    </xf>
    <xf numFmtId="0" fontId="26" fillId="0" borderId="4" xfId="4" applyFont="1" applyBorder="1" applyAlignment="1">
      <alignment horizontal="center" vertical="center"/>
    </xf>
    <xf numFmtId="0" fontId="26" fillId="0" borderId="9" xfId="4" applyFont="1" applyBorder="1" applyAlignment="1">
      <alignment horizontal="center" vertical="center"/>
    </xf>
    <xf numFmtId="0" fontId="26" fillId="0" borderId="27" xfId="4" applyFont="1" applyBorder="1" applyAlignment="1">
      <alignment horizontal="center" vertical="center"/>
    </xf>
    <xf numFmtId="0" fontId="26" fillId="0" borderId="50" xfId="4" applyFont="1" applyBorder="1" applyAlignment="1">
      <alignment horizontal="center" vertical="center"/>
    </xf>
    <xf numFmtId="0" fontId="26" fillId="0" borderId="51" xfId="4" applyFont="1" applyBorder="1" applyAlignment="1">
      <alignment horizontal="center" vertical="center"/>
    </xf>
    <xf numFmtId="0" fontId="26" fillId="0" borderId="62" xfId="4" applyFont="1" applyBorder="1" applyAlignment="1">
      <alignment horizontal="center" vertical="center"/>
    </xf>
    <xf numFmtId="0" fontId="26" fillId="0" borderId="16" xfId="4" applyFont="1" applyBorder="1" applyAlignment="1">
      <alignment horizontal="center" vertical="center"/>
    </xf>
    <xf numFmtId="0" fontId="26" fillId="0" borderId="34" xfId="4" applyFont="1" applyBorder="1" applyAlignment="1">
      <alignment horizontal="center" vertical="center"/>
    </xf>
    <xf numFmtId="0" fontId="26" fillId="0" borderId="19" xfId="4" applyFont="1" applyBorder="1" applyAlignment="1">
      <alignment horizontal="center" vertical="center"/>
    </xf>
    <xf numFmtId="0" fontId="26" fillId="0" borderId="31" xfId="4" applyFont="1" applyBorder="1" applyAlignment="1">
      <alignment horizontal="center" vertical="center"/>
    </xf>
    <xf numFmtId="0" fontId="35" fillId="0" borderId="2" xfId="4" applyFont="1" applyBorder="1" applyAlignment="1">
      <alignment horizontal="center" vertical="center" shrinkToFit="1"/>
    </xf>
    <xf numFmtId="0" fontId="35" fillId="0" borderId="7" xfId="4" applyFont="1" applyBorder="1" applyAlignment="1">
      <alignment horizontal="center" vertical="center" shrinkToFit="1"/>
    </xf>
    <xf numFmtId="0" fontId="35" fillId="0" borderId="8" xfId="4" applyFont="1" applyBorder="1" applyAlignment="1">
      <alignment horizontal="center" vertical="center" shrinkToFit="1"/>
    </xf>
    <xf numFmtId="0" fontId="26" fillId="0" borderId="66" xfId="4" applyFont="1" applyBorder="1" applyAlignment="1">
      <alignment horizontal="center" vertical="center"/>
    </xf>
    <xf numFmtId="0" fontId="26" fillId="0" borderId="40" xfId="4" applyFont="1" applyBorder="1" applyAlignment="1">
      <alignment horizontal="center" vertical="center"/>
    </xf>
    <xf numFmtId="0" fontId="26" fillId="0" borderId="34" xfId="0" applyFont="1" applyBorder="1" applyAlignment="1">
      <alignment horizontal="left" vertical="center" shrinkToFit="1"/>
    </xf>
    <xf numFmtId="0" fontId="26" fillId="0" borderId="19" xfId="0" applyFont="1" applyBorder="1" applyAlignment="1">
      <alignment horizontal="left" vertical="center" shrinkToFit="1"/>
    </xf>
    <xf numFmtId="0" fontId="26" fillId="0" borderId="40" xfId="0" applyFont="1" applyBorder="1" applyAlignment="1">
      <alignment horizontal="left" vertical="center" shrinkToFit="1"/>
    </xf>
    <xf numFmtId="0" fontId="26" fillId="0" borderId="19" xfId="0" applyFont="1" applyBorder="1" applyAlignment="1">
      <alignment horizontal="right" vertical="center" shrinkToFit="1"/>
    </xf>
    <xf numFmtId="0" fontId="26" fillId="0" borderId="0" xfId="0" applyFont="1" applyAlignment="1">
      <alignment horizontal="right" vertical="center" shrinkToFit="1"/>
    </xf>
    <xf numFmtId="0" fontId="26" fillId="0" borderId="11" xfId="4" applyFont="1" applyBorder="1" applyAlignment="1">
      <alignment horizontal="left" vertical="center" shrinkToFit="1"/>
    </xf>
    <xf numFmtId="0" fontId="26" fillId="0" borderId="18" xfId="4" applyFont="1" applyBorder="1" applyAlignment="1">
      <alignment horizontal="left" vertical="center" shrinkToFit="1"/>
    </xf>
    <xf numFmtId="0" fontId="26" fillId="0" borderId="29" xfId="4" applyFont="1" applyBorder="1" applyAlignment="1">
      <alignment horizontal="left" vertical="center" shrinkToFit="1"/>
    </xf>
    <xf numFmtId="0" fontId="26" fillId="0" borderId="30" xfId="4" applyFont="1" applyBorder="1" applyAlignment="1">
      <alignment horizontal="center" vertical="center" shrinkToFit="1"/>
    </xf>
    <xf numFmtId="186" fontId="26" fillId="0" borderId="33" xfId="0" applyNumberFormat="1" applyFont="1" applyBorder="1" applyAlignment="1">
      <alignment horizontal="right" vertical="center" shrinkToFit="1"/>
    </xf>
    <xf numFmtId="186" fontId="26" fillId="0" borderId="18" xfId="0" applyNumberFormat="1" applyFont="1" applyBorder="1" applyAlignment="1">
      <alignment horizontal="right" vertical="center" shrinkToFit="1"/>
    </xf>
    <xf numFmtId="186" fontId="26" fillId="0" borderId="29" xfId="0" applyNumberFormat="1" applyFont="1" applyBorder="1" applyAlignment="1">
      <alignment horizontal="right"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40" xfId="0" applyFont="1" applyBorder="1" applyAlignment="1">
      <alignment horizontal="center" vertical="center" shrinkToFit="1"/>
    </xf>
    <xf numFmtId="0" fontId="26" fillId="0" borderId="49" xfId="4" applyFont="1" applyBorder="1" applyAlignment="1">
      <alignment horizontal="center" vertical="center" shrinkToFit="1"/>
    </xf>
    <xf numFmtId="0" fontId="26" fillId="0" borderId="40" xfId="4"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3" xfId="4" applyFont="1" applyBorder="1" applyAlignment="1">
      <alignment horizontal="center" vertical="center" textRotation="255"/>
    </xf>
    <xf numFmtId="179" fontId="26" fillId="0" borderId="3" xfId="0" applyNumberFormat="1" applyFont="1" applyBorder="1" applyAlignment="1">
      <alignment horizontal="center" vertical="center" textRotation="255" shrinkToFit="1"/>
    </xf>
    <xf numFmtId="186" fontId="26" fillId="0" borderId="2" xfId="0" applyNumberFormat="1" applyFont="1" applyBorder="1" applyAlignment="1">
      <alignment horizontal="right" vertical="center" shrinkToFit="1"/>
    </xf>
    <xf numFmtId="186" fontId="26" fillId="0" borderId="3" xfId="4" applyNumberFormat="1" applyFont="1" applyBorder="1" applyAlignment="1">
      <alignment horizontal="right" vertical="center"/>
    </xf>
    <xf numFmtId="0" fontId="21" fillId="0" borderId="0" xfId="7" applyFont="1" applyAlignment="1">
      <alignment horizontal="left" vertical="center"/>
    </xf>
    <xf numFmtId="0" fontId="21" fillId="0" borderId="0" xfId="7" applyFont="1" applyAlignment="1">
      <alignment horizontal="center" vertical="center" wrapText="1"/>
    </xf>
    <xf numFmtId="0" fontId="21" fillId="0" borderId="0" xfId="7" applyFont="1" applyAlignment="1">
      <alignment horizontal="right" vertical="center"/>
    </xf>
    <xf numFmtId="192" fontId="21" fillId="0" borderId="0" xfId="7" applyNumberFormat="1" applyFont="1" applyAlignment="1">
      <alignment horizontal="right" vertical="center" wrapText="1" shrinkToFit="1"/>
    </xf>
    <xf numFmtId="192" fontId="21" fillId="0" borderId="0" xfId="7" applyNumberFormat="1" applyFont="1" applyAlignment="1">
      <alignment horizontal="right" vertical="center" wrapText="1"/>
    </xf>
    <xf numFmtId="181" fontId="21" fillId="0" borderId="0" xfId="7" applyNumberFormat="1" applyFont="1" applyAlignment="1">
      <alignment horizontal="distributed" vertical="center" shrinkToFit="1"/>
    </xf>
    <xf numFmtId="182" fontId="21" fillId="0" borderId="0" xfId="7" applyNumberFormat="1" applyFont="1" applyAlignment="1">
      <alignment horizontal="distributed" vertical="center" shrinkToFit="1"/>
    </xf>
    <xf numFmtId="0" fontId="32" fillId="0" borderId="0" xfId="7" applyFont="1" applyAlignment="1">
      <alignment horizontal="center" vertical="center" wrapText="1"/>
    </xf>
    <xf numFmtId="0" fontId="32" fillId="0" borderId="0" xfId="7" applyFont="1" applyAlignment="1">
      <alignment horizontal="center" vertical="center"/>
    </xf>
    <xf numFmtId="0" fontId="21" fillId="2" borderId="0" xfId="7" applyFont="1" applyFill="1" applyAlignment="1">
      <alignment horizontal="left" vertical="justify" wrapText="1"/>
    </xf>
    <xf numFmtId="14" fontId="18" fillId="0" borderId="0" xfId="7" applyNumberFormat="1" applyFont="1" applyAlignment="1">
      <alignment horizontal="left" vertical="center" shrinkToFit="1"/>
    </xf>
    <xf numFmtId="0" fontId="18" fillId="0" borderId="0" xfId="7" applyFont="1" applyAlignment="1">
      <alignment horizontal="left" vertical="center" shrinkToFit="1"/>
    </xf>
    <xf numFmtId="0" fontId="18" fillId="0" borderId="0" xfId="7" applyFont="1" applyAlignment="1">
      <alignment horizontal="left" vertical="top" shrinkToFit="1"/>
    </xf>
    <xf numFmtId="0" fontId="26" fillId="0" borderId="14" xfId="4" applyFont="1" applyBorder="1" applyAlignment="1">
      <alignment horizontal="center" vertical="center"/>
    </xf>
    <xf numFmtId="0" fontId="26" fillId="0" borderId="20" xfId="4" applyFont="1" applyBorder="1" applyAlignment="1">
      <alignment horizontal="center" vertical="center"/>
    </xf>
    <xf numFmtId="0" fontId="26" fillId="0" borderId="24" xfId="4" applyFont="1" applyBorder="1" applyAlignment="1">
      <alignment horizontal="center" vertical="center"/>
    </xf>
    <xf numFmtId="0" fontId="26" fillId="0" borderId="41" xfId="4" applyFont="1" applyBorder="1" applyAlignment="1">
      <alignment horizontal="center" vertical="center"/>
    </xf>
    <xf numFmtId="0" fontId="26" fillId="0" borderId="43" xfId="4" applyFont="1" applyBorder="1" applyAlignment="1">
      <alignment horizontal="center" vertical="center"/>
    </xf>
    <xf numFmtId="0" fontId="26" fillId="0" borderId="45" xfId="4" applyFont="1" applyBorder="1" applyAlignment="1">
      <alignment horizontal="center" vertical="center"/>
    </xf>
    <xf numFmtId="0" fontId="26" fillId="0" borderId="48" xfId="4" applyFont="1" applyBorder="1" applyAlignment="1">
      <alignment horizontal="center" vertical="center"/>
    </xf>
    <xf numFmtId="0" fontId="26" fillId="0" borderId="24" xfId="4" applyFont="1" applyBorder="1" applyAlignment="1">
      <alignment horizontal="left" vertical="center"/>
    </xf>
    <xf numFmtId="0" fontId="26" fillId="0" borderId="15" xfId="4" applyFont="1" applyBorder="1" applyAlignment="1">
      <alignment horizontal="center" vertical="center"/>
    </xf>
    <xf numFmtId="0" fontId="26" fillId="0" borderId="21" xfId="4" applyFont="1" applyBorder="1" applyAlignment="1">
      <alignment horizontal="center" vertical="center"/>
    </xf>
    <xf numFmtId="0" fontId="26" fillId="0" borderId="25" xfId="4" applyFont="1" applyBorder="1" applyAlignment="1">
      <alignment horizontal="center" vertical="center"/>
    </xf>
    <xf numFmtId="0" fontId="26" fillId="0" borderId="28" xfId="4" applyFont="1" applyBorder="1" applyAlignment="1">
      <alignment horizontal="center" vertical="center"/>
    </xf>
    <xf numFmtId="0" fontId="26" fillId="0" borderId="23" xfId="4" applyFont="1" applyBorder="1" applyAlignment="1">
      <alignment horizontal="center" vertical="center"/>
    </xf>
    <xf numFmtId="0" fontId="26" fillId="0" borderId="9" xfId="4" applyFont="1" applyBorder="1" applyAlignment="1">
      <alignment horizontal="left" vertical="center"/>
    </xf>
    <xf numFmtId="0" fontId="26" fillId="0" borderId="23" xfId="4" applyFont="1" applyBorder="1" applyAlignment="1">
      <alignment horizontal="left" vertical="center"/>
    </xf>
    <xf numFmtId="0" fontId="17" fillId="0" borderId="0" xfId="6" applyFont="1" applyAlignment="1">
      <alignment horizontal="center" vertical="center" shrinkToFit="1"/>
    </xf>
    <xf numFmtId="0" fontId="18" fillId="0" borderId="0" xfId="0" applyFont="1" applyAlignment="1">
      <alignment horizontal="left" vertical="distributed" wrapText="1"/>
    </xf>
    <xf numFmtId="0" fontId="32" fillId="0" borderId="0" xfId="0" applyFont="1" applyAlignment="1">
      <alignment horizontal="left" vertical="center"/>
    </xf>
    <xf numFmtId="181" fontId="33" fillId="0" borderId="0" xfId="0" applyNumberFormat="1" applyFont="1" applyAlignment="1">
      <alignment horizontal="distributed" vertical="center" shrinkToFit="1"/>
    </xf>
    <xf numFmtId="182" fontId="21" fillId="0" borderId="0" xfId="0" applyNumberFormat="1" applyFont="1" applyAlignment="1">
      <alignment horizontal="distributed" vertical="center" shrinkToFit="1"/>
    </xf>
    <xf numFmtId="0" fontId="39" fillId="0" borderId="0" xfId="0" applyFont="1" applyAlignment="1">
      <alignment horizontal="center" vertical="center"/>
    </xf>
    <xf numFmtId="180" fontId="18" fillId="0" borderId="0" xfId="0" applyNumberFormat="1" applyFont="1" applyAlignment="1">
      <alignment horizontal="left" vertical="center"/>
    </xf>
    <xf numFmtId="0" fontId="41" fillId="0" borderId="0" xfId="0" applyFont="1" applyAlignment="1">
      <alignment horizontal="left" vertical="top"/>
    </xf>
    <xf numFmtId="0" fontId="40" fillId="0" borderId="0" xfId="0" applyFont="1" applyAlignment="1">
      <alignment horizontal="left" vertical="top"/>
    </xf>
    <xf numFmtId="0" fontId="18" fillId="0" borderId="19" xfId="0" applyFont="1" applyBorder="1" applyAlignment="1">
      <alignment horizontal="center"/>
    </xf>
    <xf numFmtId="0" fontId="18" fillId="0" borderId="7" xfId="0" applyFont="1" applyBorder="1" applyAlignment="1">
      <alignment horizontal="right"/>
    </xf>
    <xf numFmtId="0" fontId="18" fillId="0" borderId="7" xfId="0" applyFont="1" applyBorder="1" applyAlignment="1">
      <alignment horizontal="center"/>
    </xf>
    <xf numFmtId="0" fontId="18" fillId="0" borderId="19" xfId="0" applyFont="1" applyBorder="1" applyAlignment="1">
      <alignment horizontal="right"/>
    </xf>
    <xf numFmtId="0" fontId="21" fillId="0" borderId="0" xfId="0" applyFont="1" applyAlignment="1">
      <alignment horizontal="left" vertical="center" wrapText="1" shrinkToFit="1"/>
    </xf>
    <xf numFmtId="0" fontId="21" fillId="0" borderId="0" xfId="0" applyFont="1" applyAlignment="1">
      <alignment horizontal="center" vertical="top" wrapText="1" shrinkToFit="1"/>
    </xf>
    <xf numFmtId="0" fontId="21" fillId="0" borderId="0" xfId="0" applyFont="1" applyAlignment="1">
      <alignment horizontal="left" vertical="top" shrinkToFit="1"/>
    </xf>
    <xf numFmtId="0" fontId="21" fillId="0" borderId="0" xfId="0" applyFont="1" applyAlignment="1">
      <alignment horizontal="justify" vertical="top" wrapText="1"/>
    </xf>
    <xf numFmtId="0" fontId="21" fillId="0" borderId="0" xfId="0" applyFont="1" applyAlignment="1">
      <alignment horizontal="right" vertical="center" shrinkToFit="1"/>
    </xf>
    <xf numFmtId="38" fontId="21" fillId="0" borderId="0" xfId="3" applyFont="1" applyFill="1" applyAlignment="1">
      <alignment horizontal="right" vertical="center"/>
    </xf>
    <xf numFmtId="184" fontId="21" fillId="0" borderId="0" xfId="0" applyNumberFormat="1" applyFont="1" applyAlignment="1">
      <alignment horizontal="center" vertical="center"/>
    </xf>
    <xf numFmtId="176" fontId="21" fillId="0" borderId="0" xfId="0" applyNumberFormat="1" applyFont="1" applyAlignment="1">
      <alignment horizontal="left" vertical="center"/>
    </xf>
    <xf numFmtId="181" fontId="21" fillId="0" borderId="0" xfId="0" applyNumberFormat="1" applyFont="1" applyAlignment="1">
      <alignment horizontal="left" vertical="center"/>
    </xf>
    <xf numFmtId="181" fontId="21" fillId="0" borderId="0" xfId="0" applyNumberFormat="1" applyFont="1" applyAlignment="1">
      <alignment horizontal="center" vertical="center"/>
    </xf>
    <xf numFmtId="176" fontId="21" fillId="0" borderId="0" xfId="0" applyNumberFormat="1" applyFont="1" applyAlignment="1">
      <alignment horizontal="center" vertical="center" shrinkToFit="1"/>
    </xf>
    <xf numFmtId="0" fontId="42" fillId="0" borderId="0" xfId="0" applyFont="1" applyAlignment="1">
      <alignment horizontal="right" vertical="top" shrinkToFit="1"/>
    </xf>
    <xf numFmtId="0" fontId="42" fillId="0" borderId="0" xfId="0" applyFont="1" applyAlignment="1">
      <alignment horizontal="justify" vertical="top" wrapText="1"/>
    </xf>
    <xf numFmtId="0" fontId="42" fillId="0" borderId="0" xfId="5" applyFont="1" applyAlignment="1">
      <alignment horizontal="justify" vertical="top" wrapText="1"/>
    </xf>
    <xf numFmtId="0" fontId="47" fillId="0" borderId="0" xfId="5" applyFont="1" applyAlignment="1">
      <alignment horizontal="justify" vertical="top" wrapText="1"/>
    </xf>
    <xf numFmtId="186" fontId="18" fillId="2" borderId="2" xfId="0" applyNumberFormat="1" applyFont="1" applyFill="1" applyBorder="1" applyAlignment="1">
      <alignment vertical="center"/>
    </xf>
    <xf numFmtId="186" fontId="18" fillId="2" borderId="7" xfId="0" applyNumberFormat="1" applyFont="1" applyFill="1" applyBorder="1" applyAlignment="1">
      <alignment vertical="center"/>
    </xf>
    <xf numFmtId="186" fontId="18" fillId="2" borderId="8" xfId="0" applyNumberFormat="1" applyFont="1" applyFill="1" applyBorder="1" applyAlignment="1">
      <alignment vertical="center"/>
    </xf>
    <xf numFmtId="0" fontId="22" fillId="0" borderId="70" xfId="0" applyFont="1" applyBorder="1" applyAlignment="1">
      <alignment vertical="center"/>
    </xf>
    <xf numFmtId="180" fontId="18" fillId="0" borderId="2" xfId="0" applyNumberFormat="1" applyFont="1" applyBorder="1" applyAlignment="1" applyProtection="1">
      <alignment vertical="center"/>
      <protection locked="0"/>
    </xf>
    <xf numFmtId="180" fontId="18" fillId="0" borderId="7" xfId="0" applyNumberFormat="1" applyFont="1" applyBorder="1" applyAlignment="1" applyProtection="1">
      <alignment vertical="center"/>
      <protection locked="0"/>
    </xf>
    <xf numFmtId="180" fontId="18" fillId="0" borderId="8" xfId="0" applyNumberFormat="1" applyFont="1" applyBorder="1" applyAlignment="1" applyProtection="1">
      <alignment vertical="center"/>
      <protection locked="0"/>
    </xf>
  </cellXfs>
  <cellStyles count="11">
    <cellStyle name="パーセント" xfId="2" builtinId="5"/>
    <cellStyle name="ハイパーリンク" xfId="9" builtinId="8"/>
    <cellStyle name="桁区切り" xfId="3" builtinId="6"/>
    <cellStyle name="標準" xfId="0" builtinId="0"/>
    <cellStyle name="標準 2" xfId="4" xr:uid="{00000000-0005-0000-0000-000003000000}"/>
    <cellStyle name="標準 2 2" xfId="6" xr:uid="{00000000-0005-0000-0000-000003000000}"/>
    <cellStyle name="標準 2 3" xfId="10" xr:uid="{00000000-0005-0000-0000-000003000000}"/>
    <cellStyle name="標準 3" xfId="1" xr:uid="{00000000-0005-0000-0000-000004000000}"/>
    <cellStyle name="標準 4" xfId="7" xr:uid="{00000000-0005-0000-0000-000005000000}"/>
    <cellStyle name="標準 5" xfId="8" xr:uid="{00000000-0005-0000-0000-000006000000}"/>
    <cellStyle name="標準_04-①_【短期入所協力事業】申請書類（広報活動費）" xfId="5" xr:uid="{00000000-0005-0000-0000-000005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61</xdr:col>
      <xdr:colOff>64944</xdr:colOff>
      <xdr:row>1</xdr:row>
      <xdr:rowOff>21646</xdr:rowOff>
    </xdr:from>
    <xdr:to>
      <xdr:col>90</xdr:col>
      <xdr:colOff>161926</xdr:colOff>
      <xdr:row>13</xdr:row>
      <xdr:rowOff>57149</xdr:rowOff>
    </xdr:to>
    <xdr:sp macro="" textlink="">
      <xdr:nvSpPr>
        <xdr:cNvPr id="2" name="テキスト ボックス 1">
          <a:extLst>
            <a:ext uri="{FF2B5EF4-FFF2-40B4-BE49-F238E27FC236}">
              <a16:creationId xmlns:a16="http://schemas.microsoft.com/office/drawing/2014/main" id="{AE2CDA30-2FAF-4D70-BCF9-F57846BC1D87}"/>
            </a:ext>
          </a:extLst>
        </xdr:cNvPr>
        <xdr:cNvSpPr txBox="1"/>
      </xdr:nvSpPr>
      <xdr:spPr>
        <a:xfrm>
          <a:off x="11104419" y="364546"/>
          <a:ext cx="5345257" cy="29406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別途「実績報告書」シートにも一部入力箇所がございますのでご確認ください。</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35</xdr:col>
      <xdr:colOff>82550</xdr:colOff>
      <xdr:row>211</xdr:row>
      <xdr:rowOff>0</xdr:rowOff>
    </xdr:from>
    <xdr:to>
      <xdr:col>57</xdr:col>
      <xdr:colOff>37723</xdr:colOff>
      <xdr:row>221</xdr:row>
      <xdr:rowOff>228600</xdr:rowOff>
    </xdr:to>
    <xdr:sp macro="" textlink="">
      <xdr:nvSpPr>
        <xdr:cNvPr id="7" name="テキスト ボックス 6">
          <a:extLst>
            <a:ext uri="{FF2B5EF4-FFF2-40B4-BE49-F238E27FC236}">
              <a16:creationId xmlns:a16="http://schemas.microsoft.com/office/drawing/2014/main" id="{BED207B5-C06D-45A4-ADA0-F63509342ACA}"/>
            </a:ext>
          </a:extLst>
        </xdr:cNvPr>
        <xdr:cNvSpPr txBox="1"/>
      </xdr:nvSpPr>
      <xdr:spPr>
        <a:xfrm>
          <a:off x="6959600" y="41567100"/>
          <a:ext cx="3936623" cy="25908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latin typeface="游ゴシック" panose="020B0400000000000000" pitchFamily="50" charset="-128"/>
              <a:ea typeface="游ゴシック" panose="020B0400000000000000" pitchFamily="50" charset="-128"/>
            </a:rPr>
            <a:t>・施設支援費　　　　　　　　  →</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61</xdr:col>
      <xdr:colOff>95250</xdr:colOff>
      <xdr:row>45</xdr:row>
      <xdr:rowOff>158750</xdr:rowOff>
    </xdr:from>
    <xdr:to>
      <xdr:col>82</xdr:col>
      <xdr:colOff>22225</xdr:colOff>
      <xdr:row>56</xdr:row>
      <xdr:rowOff>88900</xdr:rowOff>
    </xdr:to>
    <xdr:sp macro="" textlink="">
      <xdr:nvSpPr>
        <xdr:cNvPr id="4" name="テキスト ボックス 3">
          <a:extLst>
            <a:ext uri="{FF2B5EF4-FFF2-40B4-BE49-F238E27FC236}">
              <a16:creationId xmlns:a16="http://schemas.microsoft.com/office/drawing/2014/main" id="{4CFA0E29-A71D-436D-BDEE-FA6358F58471}"/>
            </a:ext>
          </a:extLst>
        </xdr:cNvPr>
        <xdr:cNvSpPr txBox="1"/>
      </xdr:nvSpPr>
      <xdr:spPr>
        <a:xfrm>
          <a:off x="11134725" y="11417300"/>
          <a:ext cx="3727450" cy="25495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・申請機器の行の黄色セルは必ず記載してください。</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空欄があると申請出来ません。</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・施設支援費を申請する場合は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２１１行目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必ずご入力をお願いいたします。</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61</xdr:col>
      <xdr:colOff>85725</xdr:colOff>
      <xdr:row>96</xdr:row>
      <xdr:rowOff>184151</xdr:rowOff>
    </xdr:from>
    <xdr:to>
      <xdr:col>77</xdr:col>
      <xdr:colOff>149225</xdr:colOff>
      <xdr:row>101</xdr:row>
      <xdr:rowOff>165101</xdr:rowOff>
    </xdr:to>
    <xdr:sp macro="" textlink="">
      <xdr:nvSpPr>
        <xdr:cNvPr id="9" name="テキスト ボックス 8">
          <a:extLst>
            <a:ext uri="{FF2B5EF4-FFF2-40B4-BE49-F238E27FC236}">
              <a16:creationId xmlns:a16="http://schemas.microsoft.com/office/drawing/2014/main" id="{DA46F5F3-2E89-4A5A-BA8F-B6E38F0CF4BF}"/>
            </a:ext>
          </a:extLst>
        </xdr:cNvPr>
        <xdr:cNvSpPr txBox="1"/>
      </xdr:nvSpPr>
      <xdr:spPr>
        <a:xfrm>
          <a:off x="11125200" y="21348701"/>
          <a:ext cx="2959100" cy="9334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２２８行目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44</xdr:col>
      <xdr:colOff>0</xdr:colOff>
      <xdr:row>110</xdr:row>
      <xdr:rowOff>0</xdr:rowOff>
    </xdr:from>
    <xdr:to>
      <xdr:col>67</xdr:col>
      <xdr:colOff>131988</xdr:colOff>
      <xdr:row>116</xdr:row>
      <xdr:rowOff>228600</xdr:rowOff>
    </xdr:to>
    <xdr:sp macro="" textlink="">
      <xdr:nvSpPr>
        <xdr:cNvPr id="3" name="テキスト ボックス 2">
          <a:extLst>
            <a:ext uri="{FF2B5EF4-FFF2-40B4-BE49-F238E27FC236}">
              <a16:creationId xmlns:a16="http://schemas.microsoft.com/office/drawing/2014/main" id="{82B1B02A-B60A-4EB9-84F9-837D07611094}"/>
            </a:ext>
            <a:ext uri="{147F2762-F138-4A5C-976F-8EAC2B608ADB}">
              <a16:predDERef xmlns:a16="http://schemas.microsoft.com/office/drawing/2014/main" pred="{DA46F5F3-2E89-4A5A-BA8F-B6E38F0CF4BF}"/>
            </a:ext>
          </a:extLst>
        </xdr:cNvPr>
        <xdr:cNvSpPr txBox="1"/>
      </xdr:nvSpPr>
      <xdr:spPr>
        <a:xfrm>
          <a:off x="8505825" y="23879175"/>
          <a:ext cx="3751488" cy="16573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２３３行目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19050</xdr:colOff>
      <xdr:row>0</xdr:row>
      <xdr:rowOff>192880</xdr:rowOff>
    </xdr:from>
    <xdr:to>
      <xdr:col>90</xdr:col>
      <xdr:colOff>9525</xdr:colOff>
      <xdr:row>12</xdr:row>
      <xdr:rowOff>142874</xdr:rowOff>
    </xdr:to>
    <xdr:sp macro="" textlink="">
      <xdr:nvSpPr>
        <xdr:cNvPr id="3" name="テキスト ボックス 2">
          <a:extLst>
            <a:ext uri="{FF2B5EF4-FFF2-40B4-BE49-F238E27FC236}">
              <a16:creationId xmlns:a16="http://schemas.microsoft.com/office/drawing/2014/main" id="{FAD53BB0-83F4-487D-8F94-1FD9B8D3D9B7}"/>
            </a:ext>
          </a:extLst>
        </xdr:cNvPr>
        <xdr:cNvSpPr txBox="1"/>
      </xdr:nvSpPr>
      <xdr:spPr>
        <a:xfrm>
          <a:off x="11039475" y="192880"/>
          <a:ext cx="5238750" cy="29408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lang="en-US" altLang="ja-JP" b="1">
              <a:effectLst/>
              <a:latin typeface="游ゴシック" panose="020B0400000000000000" pitchFamily="50" charset="-128"/>
              <a:ea typeface="游ゴシック" panose="020B0400000000000000" pitchFamily="50" charset="-128"/>
            </a:rPr>
            <a:t>※</a:t>
          </a:r>
          <a:r>
            <a:rPr lang="ja-JP" altLang="en-US" b="1">
              <a:effectLst/>
              <a:latin typeface="游ゴシック" panose="020B0400000000000000" pitchFamily="50" charset="-128"/>
              <a:ea typeface="游ゴシック" panose="020B0400000000000000" pitchFamily="50" charset="-128"/>
            </a:rPr>
            <a:t>別途「実績報告書」シートにも一部入力箇所がございますのでご確認ください。</a:t>
          </a: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61</xdr:col>
      <xdr:colOff>28575</xdr:colOff>
      <xdr:row>96</xdr:row>
      <xdr:rowOff>177800</xdr:rowOff>
    </xdr:from>
    <xdr:to>
      <xdr:col>77</xdr:col>
      <xdr:colOff>66675</xdr:colOff>
      <xdr:row>102</xdr:row>
      <xdr:rowOff>177799</xdr:rowOff>
    </xdr:to>
    <xdr:sp macro="" textlink="">
      <xdr:nvSpPr>
        <xdr:cNvPr id="6" name="テキスト ボックス 5">
          <a:extLst>
            <a:ext uri="{FF2B5EF4-FFF2-40B4-BE49-F238E27FC236}">
              <a16:creationId xmlns:a16="http://schemas.microsoft.com/office/drawing/2014/main" id="{94F359E4-5918-4B8C-A498-2759BFE534CA}"/>
            </a:ext>
          </a:extLst>
        </xdr:cNvPr>
        <xdr:cNvSpPr txBox="1"/>
      </xdr:nvSpPr>
      <xdr:spPr>
        <a:xfrm>
          <a:off x="11049000" y="21456650"/>
          <a:ext cx="2933700" cy="11429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２２８行目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35</xdr:col>
      <xdr:colOff>101600</xdr:colOff>
      <xdr:row>211</xdr:row>
      <xdr:rowOff>1</xdr:rowOff>
    </xdr:from>
    <xdr:to>
      <xdr:col>57</xdr:col>
      <xdr:colOff>12700</xdr:colOff>
      <xdr:row>222</xdr:row>
      <xdr:rowOff>1</xdr:rowOff>
    </xdr:to>
    <xdr:sp macro="" textlink="">
      <xdr:nvSpPr>
        <xdr:cNvPr id="11" name="テキスト ボックス 10">
          <a:extLst>
            <a:ext uri="{FF2B5EF4-FFF2-40B4-BE49-F238E27FC236}">
              <a16:creationId xmlns:a16="http://schemas.microsoft.com/office/drawing/2014/main" id="{F958D0FF-6F47-4CBB-ADB5-7C7C84FBB897}"/>
            </a:ext>
          </a:extLst>
        </xdr:cNvPr>
        <xdr:cNvSpPr txBox="1"/>
      </xdr:nvSpPr>
      <xdr:spPr>
        <a:xfrm>
          <a:off x="6292850" y="37026851"/>
          <a:ext cx="3619500" cy="2520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latin typeface="游ゴシック" panose="020B0400000000000000" pitchFamily="50" charset="-128"/>
              <a:ea typeface="游ゴシック" panose="020B0400000000000000" pitchFamily="50" charset="-128"/>
            </a:rPr>
            <a:t>・施設支援費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baseline="0">
              <a:latin typeface="游ゴシック" panose="020B0400000000000000" pitchFamily="50" charset="-128"/>
              <a:ea typeface="游ゴシック" panose="020B0400000000000000" pitchFamily="50" charset="-128"/>
            </a:rPr>
            <a:t> 　　 </a:t>
          </a:r>
          <a:r>
            <a:rPr kumimoji="1" lang="ja-JP" altLang="en-US" sz="1100" b="1">
              <a:latin typeface="游ゴシック" panose="020B0400000000000000" pitchFamily="50" charset="-128"/>
              <a:ea typeface="游ゴシック" panose="020B0400000000000000" pitchFamily="50" charset="-128"/>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61</xdr:col>
      <xdr:colOff>28575</xdr:colOff>
      <xdr:row>45</xdr:row>
      <xdr:rowOff>158750</xdr:rowOff>
    </xdr:from>
    <xdr:to>
      <xdr:col>81</xdr:col>
      <xdr:colOff>123825</xdr:colOff>
      <xdr:row>56</xdr:row>
      <xdr:rowOff>88900</xdr:rowOff>
    </xdr:to>
    <xdr:sp macro="" textlink="">
      <xdr:nvSpPr>
        <xdr:cNvPr id="5" name="テキスト ボックス 4">
          <a:extLst>
            <a:ext uri="{FF2B5EF4-FFF2-40B4-BE49-F238E27FC236}">
              <a16:creationId xmlns:a16="http://schemas.microsoft.com/office/drawing/2014/main" id="{B990A993-6E7B-48A6-8D59-C882A7B188E2}"/>
            </a:ext>
          </a:extLst>
        </xdr:cNvPr>
        <xdr:cNvSpPr txBox="1"/>
      </xdr:nvSpPr>
      <xdr:spPr>
        <a:xfrm>
          <a:off x="11049000" y="11531600"/>
          <a:ext cx="3714750" cy="25495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・申請機器の行の黄色セルは必ず記載してください。</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空欄があると申請出来ません。</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・施設支援費を申請する場合は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２１１行目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必ずご入力をお願いいたします。</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43</xdr:col>
      <xdr:colOff>142875</xdr:colOff>
      <xdr:row>110</xdr:row>
      <xdr:rowOff>9525</xdr:rowOff>
    </xdr:from>
    <xdr:to>
      <xdr:col>67</xdr:col>
      <xdr:colOff>46263</xdr:colOff>
      <xdr:row>117</xdr:row>
      <xdr:rowOff>66675</xdr:rowOff>
    </xdr:to>
    <xdr:sp macro="" textlink="">
      <xdr:nvSpPr>
        <xdr:cNvPr id="2" name="テキスト ボックス 1">
          <a:extLst>
            <a:ext uri="{FF2B5EF4-FFF2-40B4-BE49-F238E27FC236}">
              <a16:creationId xmlns:a16="http://schemas.microsoft.com/office/drawing/2014/main" id="{2BA6169F-9E19-4E25-BF86-F6F9D9C4B93C}"/>
            </a:ext>
            <a:ext uri="{147F2762-F138-4A5C-976F-8EAC2B608ADB}">
              <a16:predDERef xmlns:a16="http://schemas.microsoft.com/office/drawing/2014/main" pred="{B990A993-6E7B-48A6-8D59-C882A7B188E2}"/>
            </a:ext>
          </a:extLst>
        </xdr:cNvPr>
        <xdr:cNvSpPr txBox="1"/>
      </xdr:nvSpPr>
      <xdr:spPr>
        <a:xfrm>
          <a:off x="8372475" y="24003000"/>
          <a:ext cx="3780063" cy="17240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２３３行目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kudosaburo@abc" TargetMode="External"/><Relationship Id="rId1" Type="http://schemas.openxmlformats.org/officeDocument/2006/relationships/hyperlink" Target="mailto:kokudoziro@ab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8721-3BD4-4DFD-9C72-626DB5DFEDD2}">
  <sheetPr>
    <tabColor rgb="FFFF0000"/>
    <pageSetUpPr fitToPage="1"/>
  </sheetPr>
  <dimension ref="A1:BW236"/>
  <sheetViews>
    <sheetView view="pageBreakPreview" topLeftCell="A31" zoomScaleSheetLayoutView="100" workbookViewId="0"/>
  </sheetViews>
  <sheetFormatPr defaultColWidth="9" defaultRowHeight="18.75"/>
  <cols>
    <col min="1" max="1" width="3.28515625" style="1" customWidth="1"/>
    <col min="2" max="2" width="2.42578125" style="8" customWidth="1"/>
    <col min="3" max="21" width="2.42578125" style="1" customWidth="1"/>
    <col min="22" max="22" width="4.5703125" style="1" customWidth="1"/>
    <col min="23" max="27" width="2.42578125" style="1" customWidth="1"/>
    <col min="28" max="31" width="3.42578125" style="1" customWidth="1"/>
    <col min="32" max="58" width="2.42578125" style="1" customWidth="1"/>
    <col min="59" max="59" width="15.42578125" style="1" hidden="1" customWidth="1"/>
    <col min="60" max="60" width="15" style="1" hidden="1" customWidth="1"/>
    <col min="61" max="61" width="14.28515625" style="1" hidden="1" customWidth="1"/>
    <col min="62" max="100" width="2.42578125" style="1" customWidth="1"/>
    <col min="101" max="101" width="9" style="1" customWidth="1"/>
    <col min="102" max="16384" width="9" style="1"/>
  </cols>
  <sheetData>
    <row r="1" spans="2:63" ht="27" customHeight="1">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row>
    <row r="2" spans="2:63">
      <c r="B2" s="2"/>
      <c r="C2" s="3"/>
      <c r="D2" s="3"/>
      <c r="E2" s="3"/>
      <c r="F2" s="3"/>
      <c r="G2" s="3"/>
      <c r="H2" s="3"/>
      <c r="I2" s="3"/>
      <c r="J2" s="3"/>
      <c r="K2" s="3"/>
      <c r="L2" s="3"/>
      <c r="M2" s="3"/>
      <c r="N2" s="3"/>
      <c r="O2" s="3"/>
      <c r="P2" s="3"/>
      <c r="Q2" s="3"/>
      <c r="R2" s="3"/>
      <c r="S2" s="3"/>
      <c r="T2" s="3"/>
      <c r="U2" s="3"/>
      <c r="V2" s="3"/>
      <c r="W2" s="3"/>
      <c r="X2" s="3"/>
      <c r="Y2" s="3"/>
      <c r="Z2" s="3"/>
      <c r="AA2" s="127" t="s">
        <v>1</v>
      </c>
      <c r="AB2" s="127"/>
      <c r="AC2" s="127"/>
      <c r="AD2" s="127"/>
      <c r="AE2" s="127"/>
      <c r="AF2" s="127"/>
      <c r="AG2" s="382">
        <v>1008918</v>
      </c>
      <c r="AH2" s="382"/>
      <c r="AI2" s="382"/>
      <c r="AJ2" s="382"/>
      <c r="AK2" s="382"/>
      <c r="AL2" s="382"/>
      <c r="AM2" s="382"/>
      <c r="AN2" s="382"/>
      <c r="AO2" s="382"/>
      <c r="AP2" s="382"/>
      <c r="AQ2" s="382"/>
      <c r="AR2" s="382"/>
      <c r="AS2" s="382"/>
      <c r="AT2" s="382"/>
      <c r="AU2" s="382"/>
      <c r="AV2" s="382"/>
      <c r="AW2" s="382"/>
      <c r="AX2" s="382"/>
      <c r="AY2" s="3"/>
      <c r="AZ2" s="3"/>
      <c r="BA2" s="3"/>
      <c r="BB2" s="3"/>
      <c r="BC2" s="3"/>
      <c r="BD2" s="3"/>
      <c r="BE2" s="3"/>
      <c r="BF2" s="3"/>
    </row>
    <row r="3" spans="2:63">
      <c r="B3" s="156" t="s">
        <v>2</v>
      </c>
      <c r="C3" s="157"/>
      <c r="D3" s="157"/>
      <c r="E3" s="158"/>
      <c r="F3" s="128"/>
      <c r="G3" s="129"/>
      <c r="H3" s="129"/>
      <c r="I3" s="129"/>
      <c r="J3" s="129"/>
      <c r="K3" s="129"/>
      <c r="L3" s="129"/>
      <c r="M3" s="129"/>
      <c r="N3" s="129"/>
      <c r="O3" s="129"/>
      <c r="P3" s="129"/>
      <c r="Q3" s="129"/>
      <c r="R3" s="129"/>
      <c r="S3" s="129"/>
      <c r="T3" s="129"/>
      <c r="U3" s="129"/>
      <c r="V3" s="129"/>
      <c r="W3" s="129"/>
      <c r="X3" s="130"/>
      <c r="Y3" s="3"/>
      <c r="Z3" s="3"/>
      <c r="AA3" s="127" t="s">
        <v>3</v>
      </c>
      <c r="AB3" s="127"/>
      <c r="AC3" s="127"/>
      <c r="AD3" s="127"/>
      <c r="AE3" s="127" t="s">
        <v>4</v>
      </c>
      <c r="AF3" s="127"/>
      <c r="AG3" s="139" t="s">
        <v>5</v>
      </c>
      <c r="AH3" s="139"/>
      <c r="AI3" s="139"/>
      <c r="AJ3" s="139"/>
      <c r="AK3" s="139"/>
      <c r="AL3" s="139"/>
      <c r="AM3" s="139"/>
      <c r="AN3" s="139"/>
      <c r="AO3" s="139"/>
      <c r="AP3" s="139"/>
      <c r="AQ3" s="139"/>
      <c r="AR3" s="139"/>
      <c r="AS3" s="139"/>
      <c r="AT3" s="139"/>
      <c r="AU3" s="139"/>
      <c r="AV3" s="139"/>
      <c r="AW3" s="139"/>
      <c r="AX3" s="139"/>
      <c r="AY3" s="3"/>
      <c r="AZ3" s="3"/>
      <c r="BA3" s="3"/>
      <c r="BB3" s="3"/>
      <c r="BC3" s="3"/>
      <c r="BD3" s="3"/>
      <c r="BE3" s="3"/>
      <c r="BF3" s="3"/>
    </row>
    <row r="4" spans="2:63">
      <c r="B4" s="156" t="s">
        <v>6</v>
      </c>
      <c r="C4" s="157"/>
      <c r="D4" s="157"/>
      <c r="E4" s="158"/>
      <c r="F4" s="159">
        <v>46073</v>
      </c>
      <c r="G4" s="160"/>
      <c r="H4" s="160"/>
      <c r="I4" s="160"/>
      <c r="J4" s="160"/>
      <c r="K4" s="160"/>
      <c r="L4" s="160"/>
      <c r="M4" s="160"/>
      <c r="N4" s="160"/>
      <c r="O4" s="160"/>
      <c r="P4" s="160"/>
      <c r="Q4" s="160"/>
      <c r="R4" s="160"/>
      <c r="S4" s="160"/>
      <c r="T4" s="160"/>
      <c r="U4" s="160"/>
      <c r="V4" s="160"/>
      <c r="W4" s="160"/>
      <c r="X4" s="161"/>
      <c r="Y4" s="3"/>
      <c r="Z4" s="3"/>
      <c r="AA4" s="127"/>
      <c r="AB4" s="127"/>
      <c r="AC4" s="127"/>
      <c r="AD4" s="127"/>
      <c r="AE4" s="127" t="s">
        <v>7</v>
      </c>
      <c r="AF4" s="127"/>
      <c r="AG4" s="139" t="s">
        <v>8</v>
      </c>
      <c r="AH4" s="139"/>
      <c r="AI4" s="139"/>
      <c r="AJ4" s="139"/>
      <c r="AK4" s="139"/>
      <c r="AL4" s="139"/>
      <c r="AM4" s="139"/>
      <c r="AN4" s="139"/>
      <c r="AO4" s="139"/>
      <c r="AP4" s="139"/>
      <c r="AQ4" s="139"/>
      <c r="AR4" s="139"/>
      <c r="AS4" s="139"/>
      <c r="AT4" s="139"/>
      <c r="AU4" s="139"/>
      <c r="AV4" s="139"/>
      <c r="AW4" s="139"/>
      <c r="AX4" s="139"/>
      <c r="AY4" s="3"/>
      <c r="AZ4" s="3"/>
      <c r="BA4" s="3"/>
      <c r="BB4" s="3"/>
      <c r="BC4" s="3"/>
      <c r="BD4" s="3"/>
      <c r="BE4" s="3"/>
      <c r="BF4" s="3"/>
    </row>
    <row r="5" spans="2:63">
      <c r="B5" s="156" t="s">
        <v>4</v>
      </c>
      <c r="C5" s="157"/>
      <c r="D5" s="157"/>
      <c r="E5" s="158"/>
      <c r="F5" s="128" t="s">
        <v>5</v>
      </c>
      <c r="G5" s="129"/>
      <c r="H5" s="129"/>
      <c r="I5" s="129"/>
      <c r="J5" s="129"/>
      <c r="K5" s="129"/>
      <c r="L5" s="129"/>
      <c r="M5" s="129"/>
      <c r="N5" s="129"/>
      <c r="O5" s="129"/>
      <c r="P5" s="129"/>
      <c r="Q5" s="129"/>
      <c r="R5" s="129"/>
      <c r="S5" s="129"/>
      <c r="T5" s="129"/>
      <c r="U5" s="129"/>
      <c r="V5" s="129"/>
      <c r="W5" s="129"/>
      <c r="X5" s="130"/>
      <c r="Y5" s="3"/>
      <c r="Z5" s="3"/>
      <c r="AA5" s="127" t="s">
        <v>9</v>
      </c>
      <c r="AB5" s="127"/>
      <c r="AC5" s="127"/>
      <c r="AD5" s="127"/>
      <c r="AE5" s="127" t="s">
        <v>10</v>
      </c>
      <c r="AF5" s="127"/>
      <c r="AG5" s="139" t="s">
        <v>11</v>
      </c>
      <c r="AH5" s="139"/>
      <c r="AI5" s="139"/>
      <c r="AJ5" s="139"/>
      <c r="AK5" s="139"/>
      <c r="AL5" s="139"/>
      <c r="AM5" s="139"/>
      <c r="AN5" s="139"/>
      <c r="AO5" s="139"/>
      <c r="AP5" s="139"/>
      <c r="AQ5" s="139"/>
      <c r="AR5" s="139"/>
      <c r="AS5" s="139"/>
      <c r="AT5" s="139"/>
      <c r="AU5" s="139"/>
      <c r="AV5" s="139"/>
      <c r="AW5" s="139"/>
      <c r="AX5" s="139"/>
      <c r="AY5" s="3"/>
      <c r="AZ5" s="3"/>
      <c r="BA5" s="3"/>
      <c r="BB5" s="3"/>
      <c r="BC5" s="3"/>
      <c r="BD5" s="3"/>
      <c r="BE5" s="3"/>
      <c r="BF5" s="3"/>
    </row>
    <row r="6" spans="2:63">
      <c r="B6" s="162" t="s">
        <v>12</v>
      </c>
      <c r="C6" s="163"/>
      <c r="D6" s="163"/>
      <c r="E6" s="164"/>
      <c r="F6" s="128" t="s">
        <v>13</v>
      </c>
      <c r="G6" s="129"/>
      <c r="H6" s="129"/>
      <c r="I6" s="129"/>
      <c r="J6" s="129"/>
      <c r="K6" s="129"/>
      <c r="L6" s="129"/>
      <c r="M6" s="129"/>
      <c r="N6" s="129"/>
      <c r="O6" s="129"/>
      <c r="P6" s="129"/>
      <c r="Q6" s="129"/>
      <c r="R6" s="129"/>
      <c r="S6" s="129"/>
      <c r="T6" s="129"/>
      <c r="U6" s="129"/>
      <c r="V6" s="129"/>
      <c r="W6" s="129"/>
      <c r="X6" s="130"/>
      <c r="Y6" s="3"/>
      <c r="Z6" s="3"/>
      <c r="AA6" s="127"/>
      <c r="AB6" s="127"/>
      <c r="AC6" s="127"/>
      <c r="AD6" s="127"/>
      <c r="AE6" s="127" t="s">
        <v>7</v>
      </c>
      <c r="AF6" s="127"/>
      <c r="AG6" s="139" t="s">
        <v>14</v>
      </c>
      <c r="AH6" s="139"/>
      <c r="AI6" s="139"/>
      <c r="AJ6" s="139"/>
      <c r="AK6" s="139"/>
      <c r="AL6" s="139"/>
      <c r="AM6" s="139"/>
      <c r="AN6" s="139"/>
      <c r="AO6" s="139"/>
      <c r="AP6" s="139"/>
      <c r="AQ6" s="139"/>
      <c r="AR6" s="139"/>
      <c r="AS6" s="139"/>
      <c r="AT6" s="139"/>
      <c r="AU6" s="139"/>
      <c r="AV6" s="139"/>
      <c r="AW6" s="139"/>
      <c r="AX6" s="139"/>
      <c r="AY6" s="3"/>
      <c r="AZ6" s="3"/>
      <c r="BA6" s="3"/>
      <c r="BB6" s="3"/>
      <c r="BC6" s="3"/>
      <c r="BD6" s="3"/>
      <c r="BE6" s="3"/>
      <c r="BF6" s="3"/>
    </row>
    <row r="7" spans="2:63">
      <c r="B7" s="127" t="s">
        <v>15</v>
      </c>
      <c r="C7" s="127"/>
      <c r="D7" s="127"/>
      <c r="E7" s="127"/>
      <c r="F7" s="139" t="s">
        <v>16</v>
      </c>
      <c r="G7" s="139"/>
      <c r="H7" s="139"/>
      <c r="I7" s="139"/>
      <c r="J7" s="139"/>
      <c r="K7" s="139"/>
      <c r="L7" s="139"/>
      <c r="M7" s="139"/>
      <c r="N7" s="139"/>
      <c r="O7" s="139"/>
      <c r="P7" s="139"/>
      <c r="Q7" s="139"/>
      <c r="R7" s="139"/>
      <c r="S7" s="139"/>
      <c r="T7" s="139"/>
      <c r="U7" s="139"/>
      <c r="V7" s="139"/>
      <c r="W7" s="139"/>
      <c r="X7" s="139"/>
      <c r="Y7" s="3"/>
      <c r="Z7" s="3"/>
      <c r="AA7" s="127" t="s">
        <v>17</v>
      </c>
      <c r="AB7" s="127"/>
      <c r="AC7" s="127"/>
      <c r="AD7" s="127"/>
      <c r="AE7" s="127"/>
      <c r="AF7" s="127"/>
      <c r="AG7" s="128" t="s">
        <v>18</v>
      </c>
      <c r="AH7" s="129"/>
      <c r="AI7" s="129"/>
      <c r="AJ7" s="129"/>
      <c r="AK7" s="129"/>
      <c r="AL7" s="129"/>
      <c r="AM7" s="130"/>
      <c r="AN7" s="156" t="s">
        <v>19</v>
      </c>
      <c r="AO7" s="157"/>
      <c r="AP7" s="157"/>
      <c r="AQ7" s="157"/>
      <c r="AR7" s="158"/>
      <c r="AS7" s="165" t="s">
        <v>20</v>
      </c>
      <c r="AT7" s="166"/>
      <c r="AU7" s="166"/>
      <c r="AV7" s="166"/>
      <c r="AW7" s="166"/>
      <c r="AX7" s="166"/>
      <c r="AY7" s="3"/>
      <c r="AZ7" s="3"/>
      <c r="BA7" s="3"/>
      <c r="BB7" s="3"/>
      <c r="BC7" s="3"/>
      <c r="BD7" s="3"/>
      <c r="BE7" s="3"/>
      <c r="BF7" s="3"/>
    </row>
    <row r="8" spans="2:63">
      <c r="B8" s="127" t="s">
        <v>21</v>
      </c>
      <c r="C8" s="127"/>
      <c r="D8" s="127"/>
      <c r="E8" s="127"/>
      <c r="F8" s="138">
        <v>36526</v>
      </c>
      <c r="G8" s="139"/>
      <c r="H8" s="139"/>
      <c r="I8" s="139"/>
      <c r="J8" s="139"/>
      <c r="K8" s="139"/>
      <c r="L8" s="139"/>
      <c r="M8" s="139"/>
      <c r="N8" s="139"/>
      <c r="O8" s="139"/>
      <c r="P8" s="139"/>
      <c r="Q8" s="139"/>
      <c r="R8" s="139"/>
      <c r="S8" s="139"/>
      <c r="T8" s="139"/>
      <c r="U8" s="139"/>
      <c r="V8" s="139"/>
      <c r="W8" s="139"/>
      <c r="X8" s="139"/>
      <c r="Y8" s="3"/>
      <c r="Z8" s="3"/>
      <c r="AA8" s="127" t="s">
        <v>22</v>
      </c>
      <c r="AB8" s="127"/>
      <c r="AC8" s="127"/>
      <c r="AD8" s="127"/>
      <c r="AE8" s="127"/>
      <c r="AF8" s="127"/>
      <c r="AG8" s="128" t="s">
        <v>23</v>
      </c>
      <c r="AH8" s="129"/>
      <c r="AI8" s="129"/>
      <c r="AJ8" s="129"/>
      <c r="AK8" s="129"/>
      <c r="AL8" s="129"/>
      <c r="AM8" s="130"/>
      <c r="AN8" s="156" t="s">
        <v>24</v>
      </c>
      <c r="AO8" s="157"/>
      <c r="AP8" s="157"/>
      <c r="AQ8" s="157"/>
      <c r="AR8" s="158"/>
      <c r="AS8" s="165" t="s">
        <v>25</v>
      </c>
      <c r="AT8" s="166"/>
      <c r="AU8" s="166"/>
      <c r="AV8" s="166"/>
      <c r="AW8" s="166"/>
      <c r="AX8" s="166"/>
      <c r="AY8" s="3"/>
      <c r="AZ8" s="3"/>
      <c r="BA8" s="3"/>
      <c r="BB8" s="3"/>
      <c r="BC8" s="3"/>
      <c r="BD8" s="3"/>
      <c r="BE8" s="3"/>
      <c r="BF8" s="3"/>
    </row>
    <row r="9" spans="2:63">
      <c r="B9" s="2"/>
      <c r="C9" s="3"/>
      <c r="D9" s="3"/>
      <c r="E9" s="3"/>
      <c r="F9" s="3"/>
      <c r="G9" s="3"/>
      <c r="H9" s="3"/>
      <c r="I9" s="3"/>
      <c r="J9" s="3"/>
      <c r="K9" s="3"/>
      <c r="L9" s="3"/>
      <c r="M9" s="3"/>
      <c r="N9" s="3"/>
      <c r="O9" s="3"/>
      <c r="P9" s="3"/>
      <c r="Q9" s="3"/>
      <c r="R9" s="3"/>
      <c r="S9" s="3"/>
      <c r="T9" s="3"/>
      <c r="U9" s="3"/>
      <c r="V9" s="3"/>
      <c r="W9" s="3"/>
      <c r="X9" s="3"/>
      <c r="Y9" s="3"/>
      <c r="Z9" s="3"/>
      <c r="AA9" s="127" t="s">
        <v>26</v>
      </c>
      <c r="AB9" s="127"/>
      <c r="AC9" s="127"/>
      <c r="AD9" s="127"/>
      <c r="AE9" s="127"/>
      <c r="AF9" s="127"/>
      <c r="AG9" s="128" t="s">
        <v>27</v>
      </c>
      <c r="AH9" s="129"/>
      <c r="AI9" s="129"/>
      <c r="AJ9" s="129"/>
      <c r="AK9" s="129"/>
      <c r="AL9" s="129"/>
      <c r="AM9" s="129"/>
      <c r="AN9" s="129"/>
      <c r="AO9" s="129"/>
      <c r="AP9" s="129"/>
      <c r="AQ9" s="129"/>
      <c r="AR9" s="129"/>
      <c r="AS9" s="129"/>
      <c r="AT9" s="129"/>
      <c r="AU9" s="129"/>
      <c r="AV9" s="129"/>
      <c r="AW9" s="129"/>
      <c r="AX9" s="130"/>
      <c r="AY9" s="3"/>
      <c r="AZ9" s="3"/>
      <c r="BA9" s="3"/>
      <c r="BB9" s="3"/>
      <c r="BC9" s="3"/>
      <c r="BD9" s="3"/>
      <c r="BE9" s="3"/>
      <c r="BF9" s="3"/>
    </row>
    <row r="10" spans="2:63" ht="19.5" thickBot="1">
      <c r="B10" s="2"/>
      <c r="C10" s="3"/>
      <c r="D10" s="3"/>
      <c r="E10" s="3"/>
      <c r="F10" s="3"/>
      <c r="G10" s="3"/>
      <c r="H10" s="3"/>
      <c r="I10" s="3"/>
      <c r="J10" s="3"/>
      <c r="K10" s="3"/>
      <c r="L10" s="3"/>
      <c r="M10" s="3"/>
      <c r="N10" s="3"/>
      <c r="O10" s="3"/>
      <c r="P10" s="3"/>
      <c r="Q10" s="3"/>
      <c r="R10" s="3"/>
      <c r="S10" s="3"/>
      <c r="T10" s="3"/>
      <c r="U10" s="3"/>
      <c r="V10" s="3"/>
      <c r="W10" s="3"/>
      <c r="X10" s="3"/>
      <c r="Y10" s="3"/>
      <c r="Z10" s="3"/>
      <c r="AA10" s="127" t="s">
        <v>28</v>
      </c>
      <c r="AB10" s="127"/>
      <c r="AC10" s="127"/>
      <c r="AD10" s="127"/>
      <c r="AE10" s="127"/>
      <c r="AF10" s="127"/>
      <c r="AG10" s="131" t="s">
        <v>29</v>
      </c>
      <c r="AH10" s="132"/>
      <c r="AI10" s="132"/>
      <c r="AJ10" s="132"/>
      <c r="AK10" s="132"/>
      <c r="AL10" s="132"/>
      <c r="AM10" s="132"/>
      <c r="AN10" s="132"/>
      <c r="AO10" s="132"/>
      <c r="AP10" s="132"/>
      <c r="AQ10" s="132"/>
      <c r="AR10" s="132"/>
      <c r="AS10" s="132"/>
      <c r="AT10" s="132"/>
      <c r="AU10" s="132"/>
      <c r="AV10" s="132"/>
      <c r="AW10" s="132"/>
      <c r="AX10" s="133"/>
      <c r="AY10" s="3"/>
      <c r="AZ10" s="3"/>
      <c r="BA10" s="3"/>
      <c r="BB10" s="3"/>
      <c r="BC10" s="3"/>
      <c r="BD10" s="3"/>
      <c r="BE10" s="3"/>
      <c r="BF10" s="3"/>
    </row>
    <row r="11" spans="2:63" ht="19.5" thickBot="1">
      <c r="B11" s="134" t="s">
        <v>30</v>
      </c>
      <c r="C11" s="135"/>
      <c r="D11" s="135"/>
      <c r="E11" s="135"/>
      <c r="F11" s="135"/>
      <c r="G11" s="135"/>
      <c r="H11" s="135"/>
      <c r="I11" s="135"/>
      <c r="J11" s="135"/>
      <c r="K11" s="135"/>
      <c r="L11" s="135"/>
      <c r="M11" s="135"/>
      <c r="N11" s="135"/>
      <c r="O11" s="135"/>
      <c r="P11" s="135"/>
      <c r="Q11" s="135"/>
      <c r="R11" s="135"/>
      <c r="S11" s="135"/>
      <c r="T11" s="136" t="s">
        <v>31</v>
      </c>
      <c r="U11" s="136"/>
      <c r="V11" s="136"/>
      <c r="W11" s="136"/>
      <c r="X11" s="137"/>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3" ht="19.5" thickBot="1">
      <c r="B12" s="134" t="s">
        <v>32</v>
      </c>
      <c r="C12" s="135"/>
      <c r="D12" s="135"/>
      <c r="E12" s="135"/>
      <c r="F12" s="135"/>
      <c r="G12" s="135"/>
      <c r="H12" s="135"/>
      <c r="I12" s="135"/>
      <c r="J12" s="135"/>
      <c r="K12" s="135"/>
      <c r="L12" s="135"/>
      <c r="M12" s="135"/>
      <c r="N12" s="135"/>
      <c r="O12" s="135"/>
      <c r="P12" s="135"/>
      <c r="Q12" s="135"/>
      <c r="R12" s="135"/>
      <c r="S12" s="135"/>
      <c r="T12" s="377">
        <f>BI17</f>
        <v>5000000</v>
      </c>
      <c r="U12" s="377"/>
      <c r="V12" s="377"/>
      <c r="W12" s="377"/>
      <c r="X12" s="378"/>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t="s">
        <v>33</v>
      </c>
      <c r="BH12" s="4"/>
      <c r="BI12" s="4"/>
      <c r="BJ12" s="4"/>
      <c r="BK12" s="4"/>
    </row>
    <row r="13" spans="2:63" ht="20.25" thickBot="1">
      <c r="B13" s="140" t="s">
        <v>34</v>
      </c>
      <c r="C13" s="141"/>
      <c r="D13" s="141"/>
      <c r="E13" s="141"/>
      <c r="F13" s="141"/>
      <c r="G13" s="141"/>
      <c r="H13" s="141"/>
      <c r="I13" s="141"/>
      <c r="J13" s="141"/>
      <c r="K13" s="141"/>
      <c r="L13" s="141"/>
      <c r="M13" s="141"/>
      <c r="N13" s="141"/>
      <c r="O13" s="142"/>
      <c r="P13" s="146" t="s">
        <v>35</v>
      </c>
      <c r="Q13" s="147"/>
      <c r="R13" s="147"/>
      <c r="S13" s="147"/>
      <c r="T13" s="119">
        <v>15</v>
      </c>
      <c r="U13" s="120"/>
      <c r="V13" s="120"/>
      <c r="W13" s="121"/>
      <c r="X13" s="5" t="s">
        <v>36</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t="s">
        <v>31</v>
      </c>
      <c r="BH13" s="4"/>
      <c r="BI13" s="4"/>
      <c r="BJ13" s="4"/>
      <c r="BK13" s="4"/>
    </row>
    <row r="14" spans="2:63" ht="20.25" thickBot="1">
      <c r="B14" s="143"/>
      <c r="C14" s="144"/>
      <c r="D14" s="144"/>
      <c r="E14" s="144"/>
      <c r="F14" s="144"/>
      <c r="G14" s="144"/>
      <c r="H14" s="144"/>
      <c r="I14" s="144"/>
      <c r="J14" s="144"/>
      <c r="K14" s="144"/>
      <c r="L14" s="144"/>
      <c r="M14" s="144"/>
      <c r="N14" s="144"/>
      <c r="O14" s="145"/>
      <c r="P14" s="122" t="s">
        <v>37</v>
      </c>
      <c r="Q14" s="123"/>
      <c r="R14" s="123"/>
      <c r="S14" s="123"/>
      <c r="T14" s="124">
        <v>13</v>
      </c>
      <c r="U14" s="125"/>
      <c r="V14" s="125"/>
      <c r="W14" s="126"/>
      <c r="X14" s="6" t="s">
        <v>36</v>
      </c>
      <c r="Y14" s="375" t="s">
        <v>38</v>
      </c>
      <c r="Z14" s="376"/>
      <c r="AA14" s="376"/>
      <c r="AB14" s="376"/>
      <c r="AC14" s="376"/>
      <c r="AD14" s="376"/>
      <c r="AE14" s="376"/>
      <c r="AF14" s="376"/>
      <c r="AG14" s="376"/>
      <c r="AH14" s="376"/>
      <c r="AI14" s="153">
        <v>1</v>
      </c>
      <c r="AJ14" s="155"/>
      <c r="AK14" s="7" t="s">
        <v>36</v>
      </c>
      <c r="BG14" s="118">
        <v>44651</v>
      </c>
      <c r="BH14" s="118">
        <v>45748</v>
      </c>
      <c r="BI14" s="4"/>
      <c r="BJ14" s="4"/>
      <c r="BK14" s="4"/>
    </row>
    <row r="15" spans="2:63" ht="20.25" thickBot="1">
      <c r="B15" s="151" t="s">
        <v>39</v>
      </c>
      <c r="C15" s="152"/>
      <c r="D15" s="152"/>
      <c r="E15" s="152"/>
      <c r="F15" s="152"/>
      <c r="G15" s="152"/>
      <c r="H15" s="152"/>
      <c r="I15" s="152"/>
      <c r="J15" s="152"/>
      <c r="K15" s="152"/>
      <c r="L15" s="152"/>
      <c r="M15" s="152"/>
      <c r="N15" s="152"/>
      <c r="O15" s="152"/>
      <c r="P15" s="152"/>
      <c r="Q15" s="152"/>
      <c r="R15" s="152"/>
      <c r="S15" s="152"/>
      <c r="T15" s="153">
        <v>0</v>
      </c>
      <c r="U15" s="154"/>
      <c r="V15" s="154"/>
      <c r="W15" s="155"/>
      <c r="X15" s="7" t="s">
        <v>36</v>
      </c>
      <c r="Y15" s="151" t="s">
        <v>40</v>
      </c>
      <c r="Z15" s="152"/>
      <c r="AA15" s="152"/>
      <c r="AB15" s="152"/>
      <c r="AC15" s="152"/>
      <c r="AD15" s="152"/>
      <c r="AE15" s="152"/>
      <c r="AF15" s="152"/>
      <c r="AG15" s="152"/>
      <c r="AH15" s="379"/>
      <c r="AI15" s="380">
        <f>AI14+T15</f>
        <v>1</v>
      </c>
      <c r="AJ15" s="381"/>
      <c r="AK15" s="7" t="s">
        <v>36</v>
      </c>
      <c r="AL15" s="148" t="s">
        <v>41</v>
      </c>
      <c r="AM15" s="149"/>
      <c r="AN15" s="149"/>
      <c r="AO15" s="149"/>
      <c r="AP15" s="149"/>
      <c r="AQ15" s="149"/>
      <c r="AR15" s="149"/>
      <c r="AS15" s="149"/>
      <c r="AT15" s="149"/>
      <c r="AU15" s="369">
        <f>AI15/(T14+T15)</f>
        <v>7.6923076923076927E-2</v>
      </c>
      <c r="AV15" s="369"/>
      <c r="AW15" s="370"/>
      <c r="AX15" s="371" t="s">
        <v>42</v>
      </c>
      <c r="AY15" s="372"/>
      <c r="AZ15" s="372"/>
      <c r="BA15" s="372"/>
      <c r="BB15" s="372"/>
      <c r="BC15" s="373" t="str">
        <f>IF(AU15&gt;=8%,"100％","50％")</f>
        <v>50％</v>
      </c>
      <c r="BD15" s="373"/>
      <c r="BE15" s="373"/>
      <c r="BF15" s="374"/>
      <c r="BG15" s="118">
        <v>44652</v>
      </c>
      <c r="BH15" s="118">
        <v>45383</v>
      </c>
      <c r="BI15" s="4"/>
      <c r="BJ15" s="4"/>
      <c r="BK15" s="4"/>
    </row>
    <row r="16" spans="2:63">
      <c r="B16" s="150" t="s">
        <v>43</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G16" s="118">
        <v>45017</v>
      </c>
      <c r="BH16" s="118">
        <v>45747</v>
      </c>
      <c r="BI16" s="118">
        <f>MAX(K19:V28)</f>
        <v>45047</v>
      </c>
    </row>
    <row r="17" spans="2:75" ht="19.5">
      <c r="S17" s="9"/>
      <c r="AD17" s="10"/>
      <c r="AE17" s="10"/>
      <c r="AF17" s="11"/>
      <c r="AG17" s="12"/>
      <c r="AH17" s="9"/>
      <c r="AI17" s="9"/>
      <c r="AJ17" s="9"/>
      <c r="AK17" s="9"/>
      <c r="AL17" s="9"/>
      <c r="AM17" s="9"/>
      <c r="AN17" s="9"/>
      <c r="AO17" s="9"/>
      <c r="AP17" s="9"/>
      <c r="AQ17" s="9"/>
      <c r="AR17" s="9"/>
      <c r="AS17" s="10"/>
      <c r="AT17" s="10"/>
      <c r="AU17" s="11"/>
      <c r="BG17" s="1">
        <f>_xlfn.IFS(F8&gt;=BG16,10000000,F8&gt;=BG15,7500000,F8&lt;=BG14,5000000)</f>
        <v>5000000</v>
      </c>
      <c r="BH17" s="1">
        <f>_xlfn.IFS(BI16&gt;=BH14,10000000,AND(BI16&gt;=BH15,BI16&lt;=BH16),7500000,BI16&lt;BH15,5000000)</f>
        <v>5000000</v>
      </c>
      <c r="BI17" s="1">
        <f>MAX(BG17:BH17)</f>
        <v>5000000</v>
      </c>
    </row>
    <row r="18" spans="2:75" ht="31.5" customHeight="1">
      <c r="B18" s="174" t="s">
        <v>44</v>
      </c>
      <c r="C18" s="174"/>
      <c r="D18" s="174"/>
      <c r="E18" s="174"/>
      <c r="F18" s="174"/>
      <c r="G18" s="174"/>
      <c r="H18" s="174"/>
      <c r="I18" s="174"/>
      <c r="J18" s="174"/>
      <c r="K18" s="175" t="s">
        <v>45</v>
      </c>
      <c r="L18" s="175"/>
      <c r="M18" s="175"/>
      <c r="N18" s="175"/>
      <c r="O18" s="175"/>
      <c r="P18" s="175"/>
      <c r="Q18" s="175"/>
      <c r="R18" s="175"/>
      <c r="S18" s="175"/>
      <c r="T18" s="175"/>
      <c r="U18" s="175"/>
      <c r="V18" s="175"/>
      <c r="W18" s="13"/>
      <c r="X18" s="13"/>
    </row>
    <row r="19" spans="2:75" ht="24" customHeight="1">
      <c r="B19" s="176" t="s">
        <v>46</v>
      </c>
      <c r="C19" s="176"/>
      <c r="D19" s="176"/>
      <c r="E19" s="176"/>
      <c r="F19" s="176"/>
      <c r="G19" s="176"/>
      <c r="H19" s="176"/>
      <c r="I19" s="176"/>
      <c r="J19" s="176"/>
      <c r="K19" s="177">
        <v>45047</v>
      </c>
      <c r="L19" s="177"/>
      <c r="M19" s="177"/>
      <c r="N19" s="177"/>
      <c r="O19" s="177"/>
      <c r="P19" s="177"/>
      <c r="Q19" s="177"/>
      <c r="R19" s="177"/>
      <c r="S19" s="177"/>
      <c r="T19" s="177"/>
      <c r="U19" s="177"/>
      <c r="V19" s="177"/>
      <c r="W19" s="13"/>
      <c r="X19" s="13"/>
    </row>
    <row r="20" spans="2:75" ht="24" customHeight="1">
      <c r="B20" s="176" t="s">
        <v>47</v>
      </c>
      <c r="C20" s="176"/>
      <c r="D20" s="176"/>
      <c r="E20" s="176"/>
      <c r="F20" s="176"/>
      <c r="G20" s="176"/>
      <c r="H20" s="176"/>
      <c r="I20" s="176"/>
      <c r="J20" s="176"/>
      <c r="K20" s="177">
        <v>36617</v>
      </c>
      <c r="L20" s="177"/>
      <c r="M20" s="177"/>
      <c r="N20" s="177"/>
      <c r="O20" s="177"/>
      <c r="P20" s="177"/>
      <c r="Q20" s="177"/>
      <c r="R20" s="177"/>
      <c r="S20" s="177"/>
      <c r="T20" s="177"/>
      <c r="U20" s="177"/>
      <c r="V20" s="177"/>
      <c r="W20" s="13"/>
      <c r="X20" s="13"/>
    </row>
    <row r="21" spans="2:75" ht="24" customHeight="1">
      <c r="B21" s="176" t="s">
        <v>48</v>
      </c>
      <c r="C21" s="176"/>
      <c r="D21" s="176"/>
      <c r="E21" s="176"/>
      <c r="F21" s="176"/>
      <c r="G21" s="176"/>
      <c r="H21" s="176"/>
      <c r="I21" s="176"/>
      <c r="J21" s="176"/>
      <c r="K21" s="177"/>
      <c r="L21" s="177"/>
      <c r="M21" s="177"/>
      <c r="N21" s="177"/>
      <c r="O21" s="177"/>
      <c r="P21" s="177"/>
      <c r="Q21" s="177"/>
      <c r="R21" s="177"/>
      <c r="S21" s="177"/>
      <c r="T21" s="177"/>
      <c r="U21" s="177"/>
      <c r="V21" s="177"/>
      <c r="W21" s="13"/>
      <c r="X21" s="13"/>
    </row>
    <row r="22" spans="2:75" ht="24" customHeight="1">
      <c r="B22" s="176" t="s">
        <v>49</v>
      </c>
      <c r="C22" s="176"/>
      <c r="D22" s="176"/>
      <c r="E22" s="176"/>
      <c r="F22" s="176"/>
      <c r="G22" s="176"/>
      <c r="H22" s="176"/>
      <c r="I22" s="176"/>
      <c r="J22" s="176"/>
      <c r="K22" s="177"/>
      <c r="L22" s="177"/>
      <c r="M22" s="177"/>
      <c r="N22" s="177"/>
      <c r="O22" s="177"/>
      <c r="P22" s="177"/>
      <c r="Q22" s="177"/>
      <c r="R22" s="177"/>
      <c r="S22" s="177"/>
      <c r="T22" s="177"/>
      <c r="U22" s="177"/>
      <c r="V22" s="177"/>
      <c r="W22" s="13"/>
      <c r="X22" s="13"/>
    </row>
    <row r="23" spans="2:75" ht="24" customHeight="1">
      <c r="B23" s="176" t="s">
        <v>50</v>
      </c>
      <c r="C23" s="176"/>
      <c r="D23" s="176"/>
      <c r="E23" s="176"/>
      <c r="F23" s="176"/>
      <c r="G23" s="176"/>
      <c r="H23" s="176"/>
      <c r="I23" s="176"/>
      <c r="J23" s="176"/>
      <c r="K23" s="177"/>
      <c r="L23" s="177"/>
      <c r="M23" s="177"/>
      <c r="N23" s="177"/>
      <c r="O23" s="177"/>
      <c r="P23" s="177"/>
      <c r="Q23" s="177"/>
      <c r="R23" s="177"/>
      <c r="S23" s="177"/>
      <c r="T23" s="177"/>
      <c r="U23" s="177"/>
      <c r="V23" s="177"/>
      <c r="AD23" s="10"/>
      <c r="AE23" s="10"/>
      <c r="AF23" s="11"/>
      <c r="AG23" s="12"/>
      <c r="AH23" s="9"/>
      <c r="AI23" s="9"/>
      <c r="AJ23" s="9"/>
      <c r="AK23" s="9"/>
      <c r="AL23" s="9"/>
      <c r="AM23" s="9"/>
      <c r="AN23" s="9"/>
      <c r="AO23" s="9"/>
      <c r="AP23" s="9"/>
      <c r="AQ23" s="9"/>
      <c r="AR23" s="9"/>
      <c r="AS23" s="10"/>
      <c r="AT23" s="10"/>
      <c r="AU23" s="11"/>
    </row>
    <row r="24" spans="2:75" ht="24" customHeight="1">
      <c r="B24" s="176" t="s">
        <v>51</v>
      </c>
      <c r="C24" s="176"/>
      <c r="D24" s="176"/>
      <c r="E24" s="176"/>
      <c r="F24" s="176"/>
      <c r="G24" s="176"/>
      <c r="H24" s="176"/>
      <c r="I24" s="176"/>
      <c r="J24" s="176"/>
      <c r="K24" s="177"/>
      <c r="L24" s="177"/>
      <c r="M24" s="177"/>
      <c r="N24" s="177"/>
      <c r="O24" s="177"/>
      <c r="P24" s="177"/>
      <c r="Q24" s="177"/>
      <c r="R24" s="177"/>
      <c r="S24" s="177"/>
      <c r="T24" s="177"/>
      <c r="U24" s="177"/>
      <c r="V24" s="177"/>
      <c r="W24" s="13"/>
      <c r="X24" s="13"/>
    </row>
    <row r="25" spans="2:75" ht="24" customHeight="1">
      <c r="B25" s="176" t="s">
        <v>52</v>
      </c>
      <c r="C25" s="176"/>
      <c r="D25" s="176"/>
      <c r="E25" s="176"/>
      <c r="F25" s="176"/>
      <c r="G25" s="176"/>
      <c r="H25" s="176"/>
      <c r="I25" s="176"/>
      <c r="J25" s="176"/>
      <c r="K25" s="177"/>
      <c r="L25" s="177"/>
      <c r="M25" s="177"/>
      <c r="N25" s="177"/>
      <c r="O25" s="177"/>
      <c r="P25" s="177"/>
      <c r="Q25" s="177"/>
      <c r="R25" s="177"/>
      <c r="S25" s="177"/>
      <c r="T25" s="177"/>
      <c r="U25" s="177"/>
      <c r="V25" s="177"/>
      <c r="AD25" s="10"/>
      <c r="AE25" s="10"/>
      <c r="AF25" s="11"/>
      <c r="AG25" s="12"/>
      <c r="AH25" s="9"/>
      <c r="AI25" s="9"/>
      <c r="AJ25" s="9"/>
      <c r="AK25" s="9"/>
      <c r="AL25" s="9"/>
      <c r="AM25" s="9"/>
      <c r="AN25" s="9"/>
      <c r="AO25" s="9"/>
      <c r="AP25" s="9"/>
      <c r="AQ25" s="9"/>
      <c r="AR25" s="9"/>
      <c r="AS25" s="10"/>
      <c r="AT25" s="10"/>
      <c r="AU25" s="11"/>
    </row>
    <row r="26" spans="2:75" ht="24" customHeight="1">
      <c r="B26" s="176" t="s">
        <v>53</v>
      </c>
      <c r="C26" s="176"/>
      <c r="D26" s="176"/>
      <c r="E26" s="176"/>
      <c r="F26" s="176"/>
      <c r="G26" s="176"/>
      <c r="H26" s="176"/>
      <c r="I26" s="176"/>
      <c r="J26" s="176"/>
      <c r="K26" s="177"/>
      <c r="L26" s="177"/>
      <c r="M26" s="177"/>
      <c r="N26" s="177"/>
      <c r="O26" s="177"/>
      <c r="P26" s="177"/>
      <c r="Q26" s="177"/>
      <c r="R26" s="177"/>
      <c r="S26" s="177"/>
      <c r="T26" s="177"/>
      <c r="U26" s="177"/>
      <c r="V26" s="177"/>
      <c r="W26" s="13"/>
      <c r="X26" s="13"/>
    </row>
    <row r="27" spans="2:75" ht="24" customHeight="1">
      <c r="B27" s="176" t="s">
        <v>54</v>
      </c>
      <c r="C27" s="176"/>
      <c r="D27" s="176"/>
      <c r="E27" s="176"/>
      <c r="F27" s="176"/>
      <c r="G27" s="176"/>
      <c r="H27" s="176"/>
      <c r="I27" s="176"/>
      <c r="J27" s="176"/>
      <c r="K27" s="177"/>
      <c r="L27" s="177"/>
      <c r="M27" s="177"/>
      <c r="N27" s="177"/>
      <c r="O27" s="177"/>
      <c r="P27" s="177"/>
      <c r="Q27" s="177"/>
      <c r="R27" s="177"/>
      <c r="S27" s="177"/>
      <c r="T27" s="177"/>
      <c r="U27" s="177"/>
      <c r="V27" s="177"/>
      <c r="W27" s="13"/>
      <c r="X27" s="13"/>
    </row>
    <row r="28" spans="2:75" ht="24" customHeight="1">
      <c r="B28" s="176" t="s">
        <v>55</v>
      </c>
      <c r="C28" s="176"/>
      <c r="D28" s="176"/>
      <c r="E28" s="176"/>
      <c r="F28" s="176"/>
      <c r="G28" s="176"/>
      <c r="H28" s="176"/>
      <c r="I28" s="176"/>
      <c r="J28" s="176"/>
      <c r="K28" s="177"/>
      <c r="L28" s="177"/>
      <c r="M28" s="177"/>
      <c r="N28" s="177"/>
      <c r="O28" s="177"/>
      <c r="P28" s="177"/>
      <c r="Q28" s="177"/>
      <c r="R28" s="177"/>
      <c r="S28" s="177"/>
      <c r="T28" s="177"/>
      <c r="U28" s="177"/>
      <c r="V28" s="177"/>
      <c r="W28" s="13"/>
      <c r="X28" s="13"/>
    </row>
    <row r="29" spans="2:75" ht="19.5">
      <c r="S29" s="9"/>
      <c r="AD29" s="10"/>
      <c r="AE29" s="10"/>
      <c r="AF29" s="11"/>
      <c r="AG29" s="12"/>
      <c r="AH29" s="9"/>
      <c r="AI29" s="9"/>
      <c r="AJ29" s="9"/>
      <c r="AK29" s="9"/>
      <c r="AL29" s="9"/>
      <c r="AM29" s="9"/>
      <c r="AN29" s="9"/>
      <c r="AO29" s="9"/>
      <c r="AP29" s="9"/>
      <c r="AQ29" s="9"/>
      <c r="AR29" s="9"/>
      <c r="AS29" s="10"/>
      <c r="AT29" s="10"/>
      <c r="AU29" s="11"/>
    </row>
    <row r="30" spans="2:75">
      <c r="B30" s="172" t="s">
        <v>56</v>
      </c>
      <c r="C30" s="172"/>
      <c r="D30" s="172"/>
      <c r="E30" s="172"/>
      <c r="F30" s="172"/>
      <c r="G30" s="172"/>
      <c r="H30" s="173"/>
      <c r="I30" s="178" t="s">
        <v>57</v>
      </c>
      <c r="J30" s="178"/>
      <c r="K30" s="178"/>
      <c r="L30" s="178"/>
      <c r="M30" s="178"/>
      <c r="N30" s="179">
        <f>AC34*BC15</f>
        <v>550000</v>
      </c>
      <c r="O30" s="179"/>
      <c r="P30" s="179"/>
      <c r="Q30" s="179"/>
      <c r="R30" s="179"/>
      <c r="T30" s="366" t="s">
        <v>58</v>
      </c>
      <c r="U30" s="366"/>
      <c r="V30" s="366"/>
      <c r="W30" s="366"/>
      <c r="X30" s="366"/>
      <c r="Y30" s="294">
        <v>20</v>
      </c>
      <c r="Z30" s="294"/>
      <c r="AA30" s="294"/>
      <c r="AB30" s="1" t="s">
        <v>36</v>
      </c>
      <c r="BM30" s="363"/>
      <c r="BN30" s="363"/>
      <c r="BO30" s="363"/>
      <c r="BR30" s="367"/>
      <c r="BS30" s="367"/>
      <c r="BT30" s="367"/>
      <c r="BU30" s="367"/>
      <c r="BV30" s="367"/>
      <c r="BW30" s="367"/>
    </row>
    <row r="31" spans="2:75">
      <c r="B31" s="180" t="s">
        <v>59</v>
      </c>
      <c r="C31" s="180"/>
      <c r="D31" s="180"/>
      <c r="E31" s="180"/>
      <c r="F31" s="180"/>
      <c r="G31" s="180"/>
      <c r="H31" s="180"/>
      <c r="I31" s="180"/>
      <c r="J31" s="180"/>
      <c r="K31" s="180"/>
      <c r="L31" s="180"/>
      <c r="M31" s="180"/>
      <c r="N31" s="180"/>
      <c r="O31" s="180"/>
      <c r="P31" s="180"/>
      <c r="Q31" s="180"/>
      <c r="R31" s="180"/>
      <c r="T31" s="13"/>
      <c r="U31" s="13"/>
      <c r="V31" s="13"/>
      <c r="W31" s="13"/>
      <c r="X31" s="13"/>
      <c r="BM31" s="363"/>
      <c r="BN31" s="364"/>
      <c r="BO31" s="364"/>
      <c r="BR31" s="364"/>
      <c r="BS31" s="364"/>
      <c r="BT31" s="364"/>
    </row>
    <row r="32" spans="2:75">
      <c r="B32" s="270"/>
      <c r="C32" s="270"/>
      <c r="D32" s="270"/>
      <c r="E32" s="270"/>
      <c r="F32" s="270"/>
      <c r="G32" s="270"/>
      <c r="H32" s="270"/>
      <c r="I32" s="270"/>
      <c r="J32" s="270"/>
      <c r="K32" s="127" t="s">
        <v>60</v>
      </c>
      <c r="L32" s="127"/>
      <c r="M32" s="127"/>
      <c r="N32" s="127"/>
      <c r="O32" s="127"/>
      <c r="P32" s="127"/>
      <c r="Q32" s="127"/>
      <c r="R32" s="127"/>
      <c r="S32" s="127"/>
      <c r="T32" s="127" t="s">
        <v>61</v>
      </c>
      <c r="U32" s="127"/>
      <c r="V32" s="127"/>
      <c r="W32" s="127"/>
      <c r="X32" s="127"/>
      <c r="Y32" s="127"/>
      <c r="Z32" s="127"/>
      <c r="AA32" s="127"/>
      <c r="AB32" s="127"/>
      <c r="AC32" s="368" t="s">
        <v>62</v>
      </c>
      <c r="AD32" s="368"/>
      <c r="AE32" s="368"/>
      <c r="AF32" s="368"/>
      <c r="AG32" s="368"/>
      <c r="AH32" s="368"/>
      <c r="AI32" s="368"/>
      <c r="AJ32" s="368"/>
      <c r="AK32" s="368"/>
      <c r="AL32" s="3"/>
      <c r="AM32" s="3"/>
      <c r="AN32" s="3"/>
      <c r="AO32" s="3"/>
      <c r="AP32" s="3"/>
      <c r="AQ32" s="3"/>
      <c r="AR32" s="3"/>
      <c r="AS32" s="3"/>
      <c r="AT32" s="3"/>
      <c r="BM32" s="363"/>
      <c r="BN32" s="364"/>
      <c r="BO32" s="364"/>
      <c r="BR32" s="364"/>
      <c r="BS32" s="364"/>
      <c r="BT32" s="364"/>
    </row>
    <row r="33" spans="1:67">
      <c r="B33" s="270"/>
      <c r="C33" s="270"/>
      <c r="D33" s="270"/>
      <c r="E33" s="270"/>
      <c r="F33" s="270"/>
      <c r="G33" s="270"/>
      <c r="H33" s="270"/>
      <c r="I33" s="270"/>
      <c r="J33" s="270"/>
      <c r="K33" s="127"/>
      <c r="L33" s="127"/>
      <c r="M33" s="127"/>
      <c r="N33" s="127"/>
      <c r="O33" s="127"/>
      <c r="P33" s="127"/>
      <c r="Q33" s="127"/>
      <c r="R33" s="127"/>
      <c r="S33" s="127"/>
      <c r="T33" s="127"/>
      <c r="U33" s="127"/>
      <c r="V33" s="127"/>
      <c r="W33" s="127"/>
      <c r="X33" s="127"/>
      <c r="Y33" s="127"/>
      <c r="Z33" s="127"/>
      <c r="AA33" s="127"/>
      <c r="AB33" s="127"/>
      <c r="AC33" s="368"/>
      <c r="AD33" s="368"/>
      <c r="AE33" s="368"/>
      <c r="AF33" s="368"/>
      <c r="AG33" s="368"/>
      <c r="AH33" s="368"/>
      <c r="AI33" s="368"/>
      <c r="AJ33" s="368"/>
      <c r="AK33" s="368"/>
      <c r="AL33" s="3"/>
      <c r="AM33" s="3"/>
      <c r="AN33" s="3"/>
      <c r="AO33" s="3"/>
      <c r="AP33" s="3"/>
      <c r="AQ33" s="3"/>
      <c r="AR33" s="3"/>
      <c r="AS33" s="3"/>
      <c r="AT33" s="3"/>
      <c r="BM33" s="363"/>
      <c r="BN33" s="364"/>
      <c r="BO33" s="364"/>
    </row>
    <row r="34" spans="1:67">
      <c r="B34" s="127" t="s">
        <v>63</v>
      </c>
      <c r="C34" s="127"/>
      <c r="D34" s="127"/>
      <c r="E34" s="127"/>
      <c r="F34" s="127"/>
      <c r="G34" s="127"/>
      <c r="H34" s="127"/>
      <c r="I34" s="127"/>
      <c r="J34" s="127"/>
      <c r="K34" s="168">
        <v>2000000</v>
      </c>
      <c r="L34" s="168"/>
      <c r="M34" s="168"/>
      <c r="N34" s="168"/>
      <c r="O34" s="168"/>
      <c r="P34" s="168"/>
      <c r="Q34" s="168"/>
      <c r="R34" s="168"/>
      <c r="S34" s="168"/>
      <c r="T34" s="168">
        <v>900000</v>
      </c>
      <c r="U34" s="168"/>
      <c r="V34" s="168"/>
      <c r="W34" s="168"/>
      <c r="X34" s="168"/>
      <c r="Y34" s="168"/>
      <c r="Z34" s="168"/>
      <c r="AA34" s="168"/>
      <c r="AB34" s="168"/>
      <c r="AC34" s="169">
        <f>K34-T34</f>
        <v>1100000</v>
      </c>
      <c r="AD34" s="169"/>
      <c r="AE34" s="169"/>
      <c r="AF34" s="169"/>
      <c r="AG34" s="169"/>
      <c r="AH34" s="169"/>
      <c r="AI34" s="169"/>
      <c r="AJ34" s="169"/>
      <c r="AK34" s="169"/>
      <c r="AL34" s="14"/>
      <c r="AM34" s="14"/>
      <c r="AN34" s="14"/>
      <c r="AO34" s="14"/>
      <c r="AP34" s="14"/>
      <c r="AQ34" s="14"/>
      <c r="AR34" s="14"/>
      <c r="AS34" s="14"/>
      <c r="AT34" s="14"/>
      <c r="BM34" s="363"/>
      <c r="BN34" s="364"/>
      <c r="BO34" s="364"/>
    </row>
    <row r="35" spans="1:67">
      <c r="B35" s="127"/>
      <c r="C35" s="127"/>
      <c r="D35" s="127"/>
      <c r="E35" s="127"/>
      <c r="F35" s="127"/>
      <c r="G35" s="127"/>
      <c r="H35" s="127"/>
      <c r="I35" s="127"/>
      <c r="J35" s="127"/>
      <c r="K35" s="168"/>
      <c r="L35" s="168"/>
      <c r="M35" s="168"/>
      <c r="N35" s="168"/>
      <c r="O35" s="168"/>
      <c r="P35" s="168"/>
      <c r="Q35" s="168"/>
      <c r="R35" s="168"/>
      <c r="S35" s="168"/>
      <c r="T35" s="168"/>
      <c r="U35" s="168"/>
      <c r="V35" s="168"/>
      <c r="W35" s="168"/>
      <c r="X35" s="168"/>
      <c r="Y35" s="168"/>
      <c r="Z35" s="168"/>
      <c r="AA35" s="168"/>
      <c r="AB35" s="168"/>
      <c r="AC35" s="169"/>
      <c r="AD35" s="169"/>
      <c r="AE35" s="169"/>
      <c r="AF35" s="169"/>
      <c r="AG35" s="169"/>
      <c r="AH35" s="169"/>
      <c r="AI35" s="169"/>
      <c r="AJ35" s="169"/>
      <c r="AK35" s="169"/>
      <c r="AL35" s="14"/>
      <c r="AM35" s="14"/>
      <c r="AN35" s="14"/>
      <c r="AO35" s="14"/>
      <c r="AP35" s="14"/>
      <c r="AQ35" s="14"/>
      <c r="AR35" s="14"/>
      <c r="AS35" s="14"/>
      <c r="AT35" s="14"/>
      <c r="BM35" s="363"/>
      <c r="BN35" s="364"/>
      <c r="BO35" s="364"/>
    </row>
    <row r="36" spans="1:67" ht="15.75" customHeight="1">
      <c r="B36" s="383" t="s">
        <v>64</v>
      </c>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117"/>
      <c r="AS36" s="117"/>
      <c r="AT36" s="117"/>
    </row>
    <row r="37" spans="1:67" ht="15.75" customHeight="1">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117"/>
      <c r="AS37" s="117"/>
      <c r="AT37" s="117"/>
    </row>
    <row r="38" spans="1:67" ht="15.75" customHeight="1">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117"/>
      <c r="AS38" s="117"/>
      <c r="AT38" s="117"/>
    </row>
    <row r="39" spans="1:67" ht="15.75" customHeight="1">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117"/>
      <c r="AS39" s="117"/>
      <c r="AT39" s="117"/>
    </row>
    <row r="40" spans="1:67" ht="15.75" customHeight="1">
      <c r="B40" s="383"/>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3"/>
      <c r="AO40" s="383"/>
      <c r="AP40" s="383"/>
      <c r="AQ40" s="383"/>
      <c r="AR40" s="117"/>
      <c r="AS40" s="117"/>
      <c r="AT40" s="117"/>
    </row>
    <row r="41" spans="1:67" ht="15.75" customHeight="1">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row>
    <row r="42" spans="1:67" ht="15.75" customHeight="1">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row>
    <row r="43" spans="1:67" ht="15.75" customHeight="1">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row>
    <row r="44" spans="1:67">
      <c r="B44" s="1"/>
      <c r="T44" s="13"/>
      <c r="U44" s="13"/>
      <c r="V44" s="13"/>
      <c r="W44" s="13"/>
      <c r="X44" s="13"/>
    </row>
    <row r="45" spans="1:67" ht="3.75" customHeight="1">
      <c r="B45" s="16"/>
      <c r="C45" s="16"/>
      <c r="D45" s="16"/>
      <c r="E45" s="16"/>
      <c r="F45" s="16"/>
      <c r="G45" s="16"/>
      <c r="H45" s="16"/>
      <c r="I45" s="16"/>
      <c r="J45" s="16"/>
      <c r="K45" s="16"/>
      <c r="L45" s="16"/>
      <c r="M45" s="16"/>
      <c r="N45" s="16"/>
      <c r="O45" s="16"/>
      <c r="P45" s="16"/>
      <c r="Q45" s="16"/>
      <c r="R45" s="16"/>
      <c r="S45" s="16"/>
    </row>
    <row r="46" spans="1:67">
      <c r="B46" s="170" t="s">
        <v>65</v>
      </c>
      <c r="C46" s="170"/>
      <c r="D46" s="170"/>
      <c r="E46" s="170"/>
      <c r="F46" s="170"/>
      <c r="G46" s="170"/>
      <c r="H46" s="170"/>
      <c r="I46" s="171"/>
      <c r="J46" s="178" t="s">
        <v>57</v>
      </c>
      <c r="K46" s="178"/>
      <c r="L46" s="178"/>
      <c r="M46" s="178"/>
      <c r="N46" s="178"/>
      <c r="O46" s="179">
        <f>SUM(BB48:BD57)*$BC$15</f>
        <v>2820515</v>
      </c>
      <c r="P46" s="179"/>
      <c r="Q46" s="179"/>
      <c r="R46" s="179"/>
      <c r="S46" s="179"/>
      <c r="T46" s="179"/>
      <c r="AA46" s="167" t="s">
        <v>66</v>
      </c>
      <c r="AB46" s="167"/>
      <c r="AC46" s="167"/>
      <c r="AD46" s="167"/>
      <c r="AE46" s="167"/>
      <c r="AF46" s="167"/>
      <c r="AG46" s="167" t="s">
        <v>67</v>
      </c>
      <c r="AH46" s="167"/>
      <c r="AI46" s="167"/>
      <c r="AJ46" s="167"/>
      <c r="AK46" s="167"/>
      <c r="AL46" s="167"/>
      <c r="AM46" s="167" t="s">
        <v>68</v>
      </c>
      <c r="AN46" s="167"/>
      <c r="AO46" s="167"/>
      <c r="AP46" s="167"/>
      <c r="AQ46" s="167"/>
      <c r="AR46" s="167"/>
      <c r="AY46" s="167" t="s">
        <v>69</v>
      </c>
      <c r="AZ46" s="167"/>
      <c r="BA46" s="167"/>
      <c r="BB46" s="167"/>
      <c r="BC46" s="167"/>
      <c r="BD46" s="167"/>
    </row>
    <row r="47" spans="1:67">
      <c r="A47" s="17"/>
      <c r="B47" s="167" t="s">
        <v>70</v>
      </c>
      <c r="C47" s="167"/>
      <c r="D47" s="167" t="s">
        <v>71</v>
      </c>
      <c r="E47" s="167"/>
      <c r="F47" s="167"/>
      <c r="G47" s="167"/>
      <c r="H47" s="167"/>
      <c r="I47" s="167"/>
      <c r="J47" s="167"/>
      <c r="K47" s="167"/>
      <c r="L47" s="167"/>
      <c r="M47" s="167" t="s">
        <v>72</v>
      </c>
      <c r="N47" s="167"/>
      <c r="O47" s="167"/>
      <c r="P47" s="167"/>
      <c r="Q47" s="167"/>
      <c r="R47" s="167" t="s">
        <v>73</v>
      </c>
      <c r="S47" s="167"/>
      <c r="T47" s="167"/>
      <c r="U47" s="167"/>
      <c r="V47" s="167"/>
      <c r="W47" s="167" t="s">
        <v>74</v>
      </c>
      <c r="X47" s="167"/>
      <c r="Y47" s="167" t="s">
        <v>75</v>
      </c>
      <c r="Z47" s="167"/>
      <c r="AA47" s="167" t="s">
        <v>76</v>
      </c>
      <c r="AB47" s="167"/>
      <c r="AC47" s="167"/>
      <c r="AD47" s="167" t="s">
        <v>77</v>
      </c>
      <c r="AE47" s="167"/>
      <c r="AF47" s="167"/>
      <c r="AG47" s="167" t="s">
        <v>76</v>
      </c>
      <c r="AH47" s="167"/>
      <c r="AI47" s="167"/>
      <c r="AJ47" s="167" t="s">
        <v>77</v>
      </c>
      <c r="AK47" s="167"/>
      <c r="AL47" s="167"/>
      <c r="AM47" s="167" t="s">
        <v>76</v>
      </c>
      <c r="AN47" s="167"/>
      <c r="AO47" s="167"/>
      <c r="AP47" s="167" t="s">
        <v>77</v>
      </c>
      <c r="AQ47" s="167"/>
      <c r="AR47" s="167"/>
      <c r="AS47" s="167" t="s">
        <v>78</v>
      </c>
      <c r="AT47" s="167"/>
      <c r="AU47" s="167"/>
      <c r="AV47" s="182" t="s">
        <v>79</v>
      </c>
      <c r="AW47" s="182"/>
      <c r="AX47" s="182"/>
      <c r="AY47" s="182" t="s">
        <v>76</v>
      </c>
      <c r="AZ47" s="182"/>
      <c r="BA47" s="182"/>
      <c r="BB47" s="182" t="s">
        <v>77</v>
      </c>
      <c r="BC47" s="182"/>
      <c r="BD47" s="182"/>
      <c r="BE47" s="182" t="s">
        <v>75</v>
      </c>
      <c r="BF47" s="182"/>
    </row>
    <row r="48" spans="1:67">
      <c r="A48" s="18"/>
      <c r="B48" s="183">
        <v>1</v>
      </c>
      <c r="C48" s="184"/>
      <c r="D48" s="139" t="s">
        <v>80</v>
      </c>
      <c r="E48" s="139"/>
      <c r="F48" s="139"/>
      <c r="G48" s="139"/>
      <c r="H48" s="139"/>
      <c r="I48" s="139"/>
      <c r="J48" s="139"/>
      <c r="K48" s="139"/>
      <c r="L48" s="139"/>
      <c r="M48" s="185" t="s">
        <v>81</v>
      </c>
      <c r="N48" s="185"/>
      <c r="O48" s="185"/>
      <c r="P48" s="185"/>
      <c r="Q48" s="185"/>
      <c r="R48" s="186" t="s">
        <v>82</v>
      </c>
      <c r="S48" s="186"/>
      <c r="T48" s="186"/>
      <c r="U48" s="186"/>
      <c r="V48" s="186"/>
      <c r="W48" s="185">
        <v>1</v>
      </c>
      <c r="X48" s="185"/>
      <c r="Y48" s="185" t="s">
        <v>83</v>
      </c>
      <c r="Z48" s="185"/>
      <c r="AA48" s="187">
        <v>4000000</v>
      </c>
      <c r="AB48" s="187"/>
      <c r="AC48" s="187"/>
      <c r="AD48" s="181">
        <f>IF(D48="","",AA48*W48)</f>
        <v>4000000</v>
      </c>
      <c r="AE48" s="181"/>
      <c r="AF48" s="181"/>
      <c r="AG48" s="181">
        <f>IF(D48="","",AA48*10/100)</f>
        <v>400000</v>
      </c>
      <c r="AH48" s="181"/>
      <c r="AI48" s="181"/>
      <c r="AJ48" s="181">
        <f>IF(D48="","",AG48*W48)</f>
        <v>400000</v>
      </c>
      <c r="AK48" s="181"/>
      <c r="AL48" s="181"/>
      <c r="AM48" s="181">
        <f>IF(D48="","",AA48+AG48)</f>
        <v>4400000</v>
      </c>
      <c r="AN48" s="181"/>
      <c r="AO48" s="181"/>
      <c r="AP48" s="181">
        <f>IF(D48="","",AD48+AJ48)</f>
        <v>4400000</v>
      </c>
      <c r="AQ48" s="181"/>
      <c r="AR48" s="181"/>
      <c r="AS48" s="189">
        <v>45884</v>
      </c>
      <c r="AT48" s="189"/>
      <c r="AU48" s="189"/>
      <c r="AV48" s="190">
        <f>IF(AS48="","",AS48)</f>
        <v>45884</v>
      </c>
      <c r="AW48" s="190"/>
      <c r="AX48" s="190"/>
      <c r="AY48" s="188">
        <f>IF(D48="","",IF($T$11="税込み",AM48,AA48))</f>
        <v>4000000</v>
      </c>
      <c r="AZ48" s="188"/>
      <c r="BA48" s="188"/>
      <c r="BB48" s="188">
        <f>IF(D48="","",IF($T$11="税込み",AP48,AD48))</f>
        <v>4000000</v>
      </c>
      <c r="BC48" s="188"/>
      <c r="BD48" s="188"/>
      <c r="BE48" s="182" t="str">
        <f>IF(Y48="式",W48&amp;Y48,W48&amp;Y48)</f>
        <v>1式</v>
      </c>
      <c r="BF48" s="182"/>
    </row>
    <row r="49" spans="1:67">
      <c r="A49" s="18"/>
      <c r="B49" s="183">
        <v>2</v>
      </c>
      <c r="C49" s="184"/>
      <c r="D49" s="139" t="s">
        <v>84</v>
      </c>
      <c r="E49" s="139"/>
      <c r="F49" s="139"/>
      <c r="G49" s="139"/>
      <c r="H49" s="139"/>
      <c r="I49" s="139"/>
      <c r="J49" s="139"/>
      <c r="K49" s="139"/>
      <c r="L49" s="139"/>
      <c r="M49" s="185" t="s">
        <v>81</v>
      </c>
      <c r="N49" s="185"/>
      <c r="O49" s="185"/>
      <c r="P49" s="185"/>
      <c r="Q49" s="185"/>
      <c r="R49" s="186" t="s">
        <v>85</v>
      </c>
      <c r="S49" s="186"/>
      <c r="T49" s="186"/>
      <c r="U49" s="186"/>
      <c r="V49" s="186"/>
      <c r="W49" s="185">
        <v>1</v>
      </c>
      <c r="X49" s="185"/>
      <c r="Y49" s="185" t="s">
        <v>83</v>
      </c>
      <c r="Z49" s="185"/>
      <c r="AA49" s="187">
        <v>551030</v>
      </c>
      <c r="AB49" s="187"/>
      <c r="AC49" s="187"/>
      <c r="AD49" s="181">
        <f t="shared" ref="AD49:AD52" si="0">IF(D49="","",AA49*W49)</f>
        <v>551030</v>
      </c>
      <c r="AE49" s="181"/>
      <c r="AF49" s="181"/>
      <c r="AG49" s="181">
        <f t="shared" ref="AG49:AG52" si="1">IF(D49="","",AA49*10/100)</f>
        <v>55103</v>
      </c>
      <c r="AH49" s="181"/>
      <c r="AI49" s="181"/>
      <c r="AJ49" s="181">
        <f t="shared" ref="AJ49:AJ52" si="2">IF(D49="","",AG49*W49)</f>
        <v>55103</v>
      </c>
      <c r="AK49" s="181"/>
      <c r="AL49" s="181"/>
      <c r="AM49" s="181">
        <f t="shared" ref="AM49:AM52" si="3">IF(D49="","",AA49+AG49)</f>
        <v>606133</v>
      </c>
      <c r="AN49" s="181"/>
      <c r="AO49" s="181"/>
      <c r="AP49" s="181">
        <f t="shared" ref="AP49:AP52" si="4">IF(D49="","",AD49+AJ49)</f>
        <v>606133</v>
      </c>
      <c r="AQ49" s="181"/>
      <c r="AR49" s="181"/>
      <c r="AS49" s="189">
        <v>45882</v>
      </c>
      <c r="AT49" s="189"/>
      <c r="AU49" s="189"/>
      <c r="AV49" s="190">
        <f t="shared" ref="AV49:AV57" si="5">IF(AS49="","",AS49)</f>
        <v>45882</v>
      </c>
      <c r="AW49" s="190"/>
      <c r="AX49" s="190"/>
      <c r="AY49" s="188">
        <f t="shared" ref="AY49:AY52" si="6">IF(D49="","",IF($T$11="税込み",AM49,AA49))</f>
        <v>551030</v>
      </c>
      <c r="AZ49" s="188"/>
      <c r="BA49" s="188"/>
      <c r="BB49" s="188">
        <f t="shared" ref="BB49:BB52" si="7">IF(D49="","",IF($T$11="税込み",AP49,AD49))</f>
        <v>551030</v>
      </c>
      <c r="BC49" s="188"/>
      <c r="BD49" s="188"/>
      <c r="BE49" s="182" t="str">
        <f t="shared" ref="BE49:BE57" si="8">IF(Y49="式",W49&amp;Y49,W49&amp;Y49)</f>
        <v>1式</v>
      </c>
      <c r="BF49" s="182"/>
    </row>
    <row r="50" spans="1:67">
      <c r="A50" s="18"/>
      <c r="B50" s="183">
        <v>3</v>
      </c>
      <c r="C50" s="184"/>
      <c r="D50" s="139" t="s">
        <v>86</v>
      </c>
      <c r="E50" s="139"/>
      <c r="F50" s="139"/>
      <c r="G50" s="139"/>
      <c r="H50" s="139"/>
      <c r="I50" s="139"/>
      <c r="J50" s="139"/>
      <c r="K50" s="139"/>
      <c r="L50" s="139"/>
      <c r="M50" s="185" t="s">
        <v>81</v>
      </c>
      <c r="N50" s="185"/>
      <c r="O50" s="185"/>
      <c r="P50" s="185"/>
      <c r="Q50" s="185"/>
      <c r="R50" s="186" t="s">
        <v>85</v>
      </c>
      <c r="S50" s="186"/>
      <c r="T50" s="186"/>
      <c r="U50" s="186"/>
      <c r="V50" s="186"/>
      <c r="W50" s="185">
        <v>1</v>
      </c>
      <c r="X50" s="185"/>
      <c r="Y50" s="185" t="s">
        <v>87</v>
      </c>
      <c r="Z50" s="185"/>
      <c r="AA50" s="187">
        <v>300000</v>
      </c>
      <c r="AB50" s="187"/>
      <c r="AC50" s="187"/>
      <c r="AD50" s="181">
        <f t="shared" si="0"/>
        <v>300000</v>
      </c>
      <c r="AE50" s="181"/>
      <c r="AF50" s="181"/>
      <c r="AG50" s="181">
        <f t="shared" si="1"/>
        <v>30000</v>
      </c>
      <c r="AH50" s="181"/>
      <c r="AI50" s="181"/>
      <c r="AJ50" s="181">
        <f t="shared" si="2"/>
        <v>30000</v>
      </c>
      <c r="AK50" s="181"/>
      <c r="AL50" s="181"/>
      <c r="AM50" s="181">
        <f t="shared" si="3"/>
        <v>330000</v>
      </c>
      <c r="AN50" s="181"/>
      <c r="AO50" s="181"/>
      <c r="AP50" s="181">
        <f t="shared" si="4"/>
        <v>330000</v>
      </c>
      <c r="AQ50" s="181"/>
      <c r="AR50" s="181"/>
      <c r="AS50" s="189">
        <v>45883</v>
      </c>
      <c r="AT50" s="189"/>
      <c r="AU50" s="189"/>
      <c r="AV50" s="190">
        <f t="shared" si="5"/>
        <v>45883</v>
      </c>
      <c r="AW50" s="190"/>
      <c r="AX50" s="190"/>
      <c r="AY50" s="188">
        <f t="shared" si="6"/>
        <v>300000</v>
      </c>
      <c r="AZ50" s="188"/>
      <c r="BA50" s="188"/>
      <c r="BB50" s="188">
        <f t="shared" si="7"/>
        <v>300000</v>
      </c>
      <c r="BC50" s="188"/>
      <c r="BD50" s="188"/>
      <c r="BE50" s="182" t="str">
        <f t="shared" si="8"/>
        <v>1台</v>
      </c>
      <c r="BF50" s="182"/>
    </row>
    <row r="51" spans="1:67">
      <c r="A51" s="18"/>
      <c r="B51" s="183">
        <v>4</v>
      </c>
      <c r="C51" s="184"/>
      <c r="D51" s="139" t="s">
        <v>88</v>
      </c>
      <c r="E51" s="139"/>
      <c r="F51" s="139"/>
      <c r="G51" s="139"/>
      <c r="H51" s="139"/>
      <c r="I51" s="139"/>
      <c r="J51" s="139"/>
      <c r="K51" s="139"/>
      <c r="L51" s="139"/>
      <c r="M51" s="185" t="s">
        <v>81</v>
      </c>
      <c r="N51" s="185"/>
      <c r="O51" s="185"/>
      <c r="P51" s="185"/>
      <c r="Q51" s="185"/>
      <c r="R51" s="186" t="s">
        <v>85</v>
      </c>
      <c r="S51" s="186"/>
      <c r="T51" s="186"/>
      <c r="U51" s="186"/>
      <c r="V51" s="186"/>
      <c r="W51" s="185">
        <v>1</v>
      </c>
      <c r="X51" s="185"/>
      <c r="Y51" s="185" t="s">
        <v>83</v>
      </c>
      <c r="Z51" s="185"/>
      <c r="AA51" s="187">
        <v>690000</v>
      </c>
      <c r="AB51" s="187"/>
      <c r="AC51" s="187"/>
      <c r="AD51" s="181">
        <f t="shared" si="0"/>
        <v>690000</v>
      </c>
      <c r="AE51" s="181"/>
      <c r="AF51" s="181"/>
      <c r="AG51" s="181">
        <f t="shared" si="1"/>
        <v>69000</v>
      </c>
      <c r="AH51" s="181"/>
      <c r="AI51" s="181"/>
      <c r="AJ51" s="181">
        <f t="shared" si="2"/>
        <v>69000</v>
      </c>
      <c r="AK51" s="181"/>
      <c r="AL51" s="181"/>
      <c r="AM51" s="181">
        <f t="shared" si="3"/>
        <v>759000</v>
      </c>
      <c r="AN51" s="181"/>
      <c r="AO51" s="181"/>
      <c r="AP51" s="181">
        <f t="shared" si="4"/>
        <v>759000</v>
      </c>
      <c r="AQ51" s="181"/>
      <c r="AR51" s="181"/>
      <c r="AS51" s="189">
        <v>45884</v>
      </c>
      <c r="AT51" s="189"/>
      <c r="AU51" s="189"/>
      <c r="AV51" s="190">
        <f t="shared" si="5"/>
        <v>45884</v>
      </c>
      <c r="AW51" s="190"/>
      <c r="AX51" s="190"/>
      <c r="AY51" s="188">
        <f t="shared" si="6"/>
        <v>690000</v>
      </c>
      <c r="AZ51" s="188"/>
      <c r="BA51" s="188"/>
      <c r="BB51" s="188">
        <f t="shared" si="7"/>
        <v>690000</v>
      </c>
      <c r="BC51" s="188"/>
      <c r="BD51" s="188"/>
      <c r="BE51" s="182" t="str">
        <f t="shared" si="8"/>
        <v>1式</v>
      </c>
      <c r="BF51" s="182"/>
    </row>
    <row r="52" spans="1:67">
      <c r="A52" s="18"/>
      <c r="B52" s="183">
        <v>5</v>
      </c>
      <c r="C52" s="184"/>
      <c r="D52" s="139" t="s">
        <v>89</v>
      </c>
      <c r="E52" s="139"/>
      <c r="F52" s="139"/>
      <c r="G52" s="139"/>
      <c r="H52" s="139"/>
      <c r="I52" s="139"/>
      <c r="J52" s="139"/>
      <c r="K52" s="139"/>
      <c r="L52" s="139"/>
      <c r="M52" s="185" t="s">
        <v>81</v>
      </c>
      <c r="N52" s="185"/>
      <c r="O52" s="185"/>
      <c r="P52" s="185"/>
      <c r="Q52" s="185"/>
      <c r="R52" s="186" t="s">
        <v>85</v>
      </c>
      <c r="S52" s="186"/>
      <c r="T52" s="186"/>
      <c r="U52" s="186"/>
      <c r="V52" s="186"/>
      <c r="W52" s="185">
        <v>1</v>
      </c>
      <c r="X52" s="185"/>
      <c r="Y52" s="185" t="s">
        <v>83</v>
      </c>
      <c r="Z52" s="185"/>
      <c r="AA52" s="187">
        <v>100000</v>
      </c>
      <c r="AB52" s="187"/>
      <c r="AC52" s="187"/>
      <c r="AD52" s="181">
        <f t="shared" si="0"/>
        <v>100000</v>
      </c>
      <c r="AE52" s="181"/>
      <c r="AF52" s="181"/>
      <c r="AG52" s="181">
        <f t="shared" si="1"/>
        <v>10000</v>
      </c>
      <c r="AH52" s="181"/>
      <c r="AI52" s="181"/>
      <c r="AJ52" s="181">
        <f t="shared" si="2"/>
        <v>10000</v>
      </c>
      <c r="AK52" s="181"/>
      <c r="AL52" s="181"/>
      <c r="AM52" s="181">
        <f t="shared" si="3"/>
        <v>110000</v>
      </c>
      <c r="AN52" s="181"/>
      <c r="AO52" s="181"/>
      <c r="AP52" s="181">
        <f t="shared" si="4"/>
        <v>110000</v>
      </c>
      <c r="AQ52" s="181"/>
      <c r="AR52" s="181"/>
      <c r="AS52" s="189">
        <v>45916</v>
      </c>
      <c r="AT52" s="189"/>
      <c r="AU52" s="189"/>
      <c r="AV52" s="190">
        <f t="shared" si="5"/>
        <v>45916</v>
      </c>
      <c r="AW52" s="190"/>
      <c r="AX52" s="190"/>
      <c r="AY52" s="188">
        <f t="shared" si="6"/>
        <v>100000</v>
      </c>
      <c r="AZ52" s="188"/>
      <c r="BA52" s="188"/>
      <c r="BB52" s="188">
        <f t="shared" si="7"/>
        <v>100000</v>
      </c>
      <c r="BC52" s="188"/>
      <c r="BD52" s="188"/>
      <c r="BE52" s="182" t="str">
        <f t="shared" si="8"/>
        <v>1式</v>
      </c>
      <c r="BF52" s="182"/>
    </row>
    <row r="53" spans="1:67">
      <c r="A53" s="18"/>
      <c r="B53" s="183">
        <v>6</v>
      </c>
      <c r="C53" s="184"/>
      <c r="D53" s="139"/>
      <c r="E53" s="139"/>
      <c r="F53" s="139"/>
      <c r="G53" s="139"/>
      <c r="H53" s="139"/>
      <c r="I53" s="139"/>
      <c r="J53" s="139"/>
      <c r="K53" s="139"/>
      <c r="L53" s="139"/>
      <c r="M53" s="185"/>
      <c r="N53" s="185"/>
      <c r="O53" s="185"/>
      <c r="P53" s="185"/>
      <c r="Q53" s="185"/>
      <c r="R53" s="186"/>
      <c r="S53" s="186"/>
      <c r="T53" s="186"/>
      <c r="U53" s="186"/>
      <c r="V53" s="186"/>
      <c r="W53" s="185"/>
      <c r="X53" s="185"/>
      <c r="Y53" s="185"/>
      <c r="Z53" s="185"/>
      <c r="AA53" s="187"/>
      <c r="AB53" s="187"/>
      <c r="AC53" s="187"/>
      <c r="AD53" s="181" t="str">
        <f>IF(D53="","",AA53*W53)</f>
        <v/>
      </c>
      <c r="AE53" s="181"/>
      <c r="AF53" s="181"/>
      <c r="AG53" s="181" t="str">
        <f>IF(D53="","",AA53*10/100)</f>
        <v/>
      </c>
      <c r="AH53" s="181"/>
      <c r="AI53" s="181"/>
      <c r="AJ53" s="181" t="str">
        <f>IF(D53="","",AG53*W53)</f>
        <v/>
      </c>
      <c r="AK53" s="181"/>
      <c r="AL53" s="181"/>
      <c r="AM53" s="181" t="str">
        <f>IF(D53="","",AA53+AG53)</f>
        <v/>
      </c>
      <c r="AN53" s="181"/>
      <c r="AO53" s="181"/>
      <c r="AP53" s="181" t="str">
        <f>IF(D53="","",AD53+AJ53)</f>
        <v/>
      </c>
      <c r="AQ53" s="181"/>
      <c r="AR53" s="181"/>
      <c r="AS53" s="189"/>
      <c r="AT53" s="189"/>
      <c r="AU53" s="189"/>
      <c r="AV53" s="190" t="str">
        <f t="shared" si="5"/>
        <v/>
      </c>
      <c r="AW53" s="190"/>
      <c r="AX53" s="190"/>
      <c r="AY53" s="188" t="str">
        <f>IF(D53="","",IF($T$11="税込み",AM53,AA53))</f>
        <v/>
      </c>
      <c r="AZ53" s="188"/>
      <c r="BA53" s="188"/>
      <c r="BB53" s="188" t="str">
        <f>IF(D53="","",IF($T$11="税込み",AP53,AD53))</f>
        <v/>
      </c>
      <c r="BC53" s="188"/>
      <c r="BD53" s="188"/>
      <c r="BE53" s="182" t="str">
        <f t="shared" si="8"/>
        <v/>
      </c>
      <c r="BF53" s="182"/>
    </row>
    <row r="54" spans="1:67">
      <c r="A54" s="18"/>
      <c r="B54" s="183">
        <v>7</v>
      </c>
      <c r="C54" s="184"/>
      <c r="D54" s="139"/>
      <c r="E54" s="139"/>
      <c r="F54" s="139"/>
      <c r="G54" s="139"/>
      <c r="H54" s="139"/>
      <c r="I54" s="139"/>
      <c r="J54" s="139"/>
      <c r="K54" s="139"/>
      <c r="L54" s="139"/>
      <c r="M54" s="185"/>
      <c r="N54" s="185"/>
      <c r="O54" s="185"/>
      <c r="P54" s="185"/>
      <c r="Q54" s="185"/>
      <c r="R54" s="186"/>
      <c r="S54" s="186"/>
      <c r="T54" s="186"/>
      <c r="U54" s="186"/>
      <c r="V54" s="186"/>
      <c r="W54" s="185"/>
      <c r="X54" s="185"/>
      <c r="Y54" s="185"/>
      <c r="Z54" s="185"/>
      <c r="AA54" s="187"/>
      <c r="AB54" s="187"/>
      <c r="AC54" s="187"/>
      <c r="AD54" s="181" t="str">
        <f t="shared" ref="AD54:AD57" si="9">IF(D54="","",AA54*W54)</f>
        <v/>
      </c>
      <c r="AE54" s="181"/>
      <c r="AF54" s="181"/>
      <c r="AG54" s="181" t="str">
        <f t="shared" ref="AG54:AG57" si="10">IF(D54="","",AA54*10/100)</f>
        <v/>
      </c>
      <c r="AH54" s="181"/>
      <c r="AI54" s="181"/>
      <c r="AJ54" s="181" t="str">
        <f t="shared" ref="AJ54:AJ57" si="11">IF(D54="","",AG54*W54)</f>
        <v/>
      </c>
      <c r="AK54" s="181"/>
      <c r="AL54" s="181"/>
      <c r="AM54" s="181" t="str">
        <f t="shared" ref="AM54:AM57" si="12">IF(D54="","",AA54+AG54)</f>
        <v/>
      </c>
      <c r="AN54" s="181"/>
      <c r="AO54" s="181"/>
      <c r="AP54" s="181" t="str">
        <f t="shared" ref="AP54:AP57" si="13">IF(D54="","",AD54+AJ54)</f>
        <v/>
      </c>
      <c r="AQ54" s="181"/>
      <c r="AR54" s="181"/>
      <c r="AS54" s="189"/>
      <c r="AT54" s="189"/>
      <c r="AU54" s="189"/>
      <c r="AV54" s="190" t="str">
        <f t="shared" si="5"/>
        <v/>
      </c>
      <c r="AW54" s="190"/>
      <c r="AX54" s="190"/>
      <c r="AY54" s="188" t="str">
        <f t="shared" ref="AY54:AY57" si="14">IF(D54="","",IF($T$11="税込み",AM54,AA54))</f>
        <v/>
      </c>
      <c r="AZ54" s="188"/>
      <c r="BA54" s="188"/>
      <c r="BB54" s="188" t="str">
        <f t="shared" ref="BB54:BB57" si="15">IF(D54="","",IF($T$11="税込み",AP54,AD54))</f>
        <v/>
      </c>
      <c r="BC54" s="188"/>
      <c r="BD54" s="188"/>
      <c r="BE54" s="182" t="str">
        <f t="shared" si="8"/>
        <v/>
      </c>
      <c r="BF54" s="182"/>
    </row>
    <row r="55" spans="1:67">
      <c r="A55" s="18"/>
      <c r="B55" s="183">
        <v>8</v>
      </c>
      <c r="C55" s="184"/>
      <c r="D55" s="139"/>
      <c r="E55" s="139"/>
      <c r="F55" s="139"/>
      <c r="G55" s="139"/>
      <c r="H55" s="139"/>
      <c r="I55" s="139"/>
      <c r="J55" s="139"/>
      <c r="K55" s="139"/>
      <c r="L55" s="139"/>
      <c r="M55" s="185"/>
      <c r="N55" s="185"/>
      <c r="O55" s="185"/>
      <c r="P55" s="185"/>
      <c r="Q55" s="185"/>
      <c r="R55" s="186"/>
      <c r="S55" s="186"/>
      <c r="T55" s="186"/>
      <c r="U55" s="186"/>
      <c r="V55" s="186"/>
      <c r="W55" s="185"/>
      <c r="X55" s="185"/>
      <c r="Y55" s="185"/>
      <c r="Z55" s="185"/>
      <c r="AA55" s="187"/>
      <c r="AB55" s="187"/>
      <c r="AC55" s="187"/>
      <c r="AD55" s="181" t="str">
        <f t="shared" si="9"/>
        <v/>
      </c>
      <c r="AE55" s="181"/>
      <c r="AF55" s="181"/>
      <c r="AG55" s="181" t="str">
        <f t="shared" si="10"/>
        <v/>
      </c>
      <c r="AH55" s="181"/>
      <c r="AI55" s="181"/>
      <c r="AJ55" s="181" t="str">
        <f t="shared" si="11"/>
        <v/>
      </c>
      <c r="AK55" s="181"/>
      <c r="AL55" s="181"/>
      <c r="AM55" s="181" t="str">
        <f t="shared" si="12"/>
        <v/>
      </c>
      <c r="AN55" s="181"/>
      <c r="AO55" s="181"/>
      <c r="AP55" s="181" t="str">
        <f t="shared" si="13"/>
        <v/>
      </c>
      <c r="AQ55" s="181"/>
      <c r="AR55" s="181"/>
      <c r="AS55" s="189"/>
      <c r="AT55" s="189"/>
      <c r="AU55" s="189"/>
      <c r="AV55" s="190" t="str">
        <f t="shared" si="5"/>
        <v/>
      </c>
      <c r="AW55" s="190"/>
      <c r="AX55" s="190"/>
      <c r="AY55" s="188" t="str">
        <f t="shared" si="14"/>
        <v/>
      </c>
      <c r="AZ55" s="188"/>
      <c r="BA55" s="188"/>
      <c r="BB55" s="188" t="str">
        <f t="shared" si="15"/>
        <v/>
      </c>
      <c r="BC55" s="188"/>
      <c r="BD55" s="188"/>
      <c r="BE55" s="182" t="str">
        <f t="shared" si="8"/>
        <v/>
      </c>
      <c r="BF55" s="182"/>
    </row>
    <row r="56" spans="1:67">
      <c r="A56" s="18"/>
      <c r="B56" s="183">
        <v>9</v>
      </c>
      <c r="C56" s="184"/>
      <c r="D56" s="139"/>
      <c r="E56" s="139"/>
      <c r="F56" s="139"/>
      <c r="G56" s="139"/>
      <c r="H56" s="139"/>
      <c r="I56" s="139"/>
      <c r="J56" s="139"/>
      <c r="K56" s="139"/>
      <c r="L56" s="139"/>
      <c r="M56" s="185"/>
      <c r="N56" s="185"/>
      <c r="O56" s="185"/>
      <c r="P56" s="185"/>
      <c r="Q56" s="185"/>
      <c r="R56" s="191"/>
      <c r="S56" s="192"/>
      <c r="T56" s="192"/>
      <c r="U56" s="192"/>
      <c r="V56" s="193"/>
      <c r="W56" s="185"/>
      <c r="X56" s="185"/>
      <c r="Y56" s="185"/>
      <c r="Z56" s="185"/>
      <c r="AA56" s="187"/>
      <c r="AB56" s="187"/>
      <c r="AC56" s="187"/>
      <c r="AD56" s="181" t="str">
        <f t="shared" si="9"/>
        <v/>
      </c>
      <c r="AE56" s="181"/>
      <c r="AF56" s="181"/>
      <c r="AG56" s="181" t="str">
        <f t="shared" si="10"/>
        <v/>
      </c>
      <c r="AH56" s="181"/>
      <c r="AI56" s="181"/>
      <c r="AJ56" s="181" t="str">
        <f t="shared" si="11"/>
        <v/>
      </c>
      <c r="AK56" s="181"/>
      <c r="AL56" s="181"/>
      <c r="AM56" s="181" t="str">
        <f t="shared" si="12"/>
        <v/>
      </c>
      <c r="AN56" s="181"/>
      <c r="AO56" s="181"/>
      <c r="AP56" s="181" t="str">
        <f t="shared" si="13"/>
        <v/>
      </c>
      <c r="AQ56" s="181"/>
      <c r="AR56" s="181"/>
      <c r="AS56" s="189"/>
      <c r="AT56" s="189"/>
      <c r="AU56" s="189"/>
      <c r="AV56" s="190" t="str">
        <f t="shared" si="5"/>
        <v/>
      </c>
      <c r="AW56" s="190"/>
      <c r="AX56" s="190"/>
      <c r="AY56" s="188" t="str">
        <f t="shared" si="14"/>
        <v/>
      </c>
      <c r="AZ56" s="188"/>
      <c r="BA56" s="188"/>
      <c r="BB56" s="188" t="str">
        <f t="shared" si="15"/>
        <v/>
      </c>
      <c r="BC56" s="188"/>
      <c r="BD56" s="188"/>
      <c r="BE56" s="182" t="str">
        <f t="shared" si="8"/>
        <v/>
      </c>
      <c r="BF56" s="182"/>
    </row>
    <row r="57" spans="1:67">
      <c r="A57" s="18"/>
      <c r="B57" s="183">
        <v>10</v>
      </c>
      <c r="C57" s="184"/>
      <c r="D57" s="139"/>
      <c r="E57" s="139"/>
      <c r="F57" s="139"/>
      <c r="G57" s="139"/>
      <c r="H57" s="139"/>
      <c r="I57" s="139"/>
      <c r="J57" s="139"/>
      <c r="K57" s="139"/>
      <c r="L57" s="139"/>
      <c r="M57" s="185"/>
      <c r="N57" s="185"/>
      <c r="O57" s="185"/>
      <c r="P57" s="185"/>
      <c r="Q57" s="185"/>
      <c r="R57" s="186"/>
      <c r="S57" s="186"/>
      <c r="T57" s="186"/>
      <c r="U57" s="186"/>
      <c r="V57" s="186"/>
      <c r="W57" s="185"/>
      <c r="X57" s="185"/>
      <c r="Y57" s="185"/>
      <c r="Z57" s="185"/>
      <c r="AA57" s="187"/>
      <c r="AB57" s="187"/>
      <c r="AC57" s="187"/>
      <c r="AD57" s="181" t="str">
        <f t="shared" si="9"/>
        <v/>
      </c>
      <c r="AE57" s="181"/>
      <c r="AF57" s="181"/>
      <c r="AG57" s="181" t="str">
        <f t="shared" si="10"/>
        <v/>
      </c>
      <c r="AH57" s="181"/>
      <c r="AI57" s="181"/>
      <c r="AJ57" s="181" t="str">
        <f t="shared" si="11"/>
        <v/>
      </c>
      <c r="AK57" s="181"/>
      <c r="AL57" s="181"/>
      <c r="AM57" s="181" t="str">
        <f t="shared" si="12"/>
        <v/>
      </c>
      <c r="AN57" s="181"/>
      <c r="AO57" s="181"/>
      <c r="AP57" s="181" t="str">
        <f t="shared" si="13"/>
        <v/>
      </c>
      <c r="AQ57" s="181"/>
      <c r="AR57" s="181"/>
      <c r="AS57" s="189"/>
      <c r="AT57" s="189"/>
      <c r="AU57" s="189"/>
      <c r="AV57" s="190" t="str">
        <f t="shared" si="5"/>
        <v/>
      </c>
      <c r="AW57" s="190"/>
      <c r="AX57" s="190"/>
      <c r="AY57" s="188" t="str">
        <f t="shared" si="14"/>
        <v/>
      </c>
      <c r="AZ57" s="188"/>
      <c r="BA57" s="188"/>
      <c r="BB57" s="188" t="str">
        <f t="shared" si="15"/>
        <v/>
      </c>
      <c r="BC57" s="188"/>
      <c r="BD57" s="188"/>
      <c r="BE57" s="182" t="str">
        <f t="shared" si="8"/>
        <v/>
      </c>
      <c r="BF57" s="182"/>
    </row>
    <row r="58" spans="1:67">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row>
    <row r="59" spans="1:67" ht="4.5" customHeight="1">
      <c r="A59" s="12"/>
      <c r="B59" s="20"/>
      <c r="C59" s="20"/>
      <c r="D59" s="20"/>
      <c r="E59" s="20"/>
      <c r="F59" s="20"/>
      <c r="G59" s="20"/>
      <c r="H59" s="20"/>
      <c r="I59" s="20"/>
      <c r="J59" s="20"/>
      <c r="K59" s="20"/>
      <c r="L59" s="19"/>
      <c r="M59" s="19"/>
      <c r="N59" s="19"/>
      <c r="O59" s="19"/>
      <c r="P59" s="19"/>
      <c r="Q59" s="19"/>
      <c r="R59" s="19"/>
      <c r="S59" s="19"/>
      <c r="T59" s="19"/>
      <c r="U59" s="19"/>
      <c r="V59" s="21"/>
      <c r="W59" s="21"/>
      <c r="X59" s="22"/>
      <c r="Y59" s="22"/>
      <c r="Z59" s="22"/>
      <c r="AA59" s="23"/>
    </row>
    <row r="60" spans="1:67" s="11" customFormat="1" ht="15" customHeight="1">
      <c r="A60" s="24" t="s">
        <v>90</v>
      </c>
      <c r="B60" s="24"/>
      <c r="BG60" s="25"/>
      <c r="BH60" s="25"/>
      <c r="BI60" s="25"/>
      <c r="BJ60" s="25"/>
      <c r="BK60" s="25"/>
      <c r="BL60" s="25"/>
      <c r="BM60" s="25"/>
      <c r="BN60" s="25"/>
      <c r="BO60" s="25"/>
    </row>
    <row r="61" spans="1:67" s="11" customFormat="1" ht="14.25" customHeight="1" thickBot="1">
      <c r="B61" s="24"/>
      <c r="BG61" s="25"/>
      <c r="BH61" s="25" t="s">
        <v>91</v>
      </c>
      <c r="BI61" s="25"/>
      <c r="BJ61" s="25"/>
      <c r="BK61" s="25"/>
      <c r="BL61" s="25"/>
      <c r="BM61" s="25"/>
      <c r="BN61" s="25"/>
      <c r="BO61" s="25"/>
    </row>
    <row r="62" spans="1:67" s="24" customFormat="1" ht="15" customHeight="1">
      <c r="B62" s="194" t="s">
        <v>92</v>
      </c>
      <c r="C62" s="195"/>
      <c r="D62" s="195"/>
      <c r="E62" s="195"/>
      <c r="F62" s="195"/>
      <c r="G62" s="195"/>
      <c r="H62" s="195"/>
      <c r="I62" s="195"/>
      <c r="J62" s="195"/>
      <c r="K62" s="196"/>
      <c r="L62" s="197" t="s">
        <v>93</v>
      </c>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9"/>
      <c r="BG62" s="4"/>
      <c r="BH62" s="4" t="s">
        <v>94</v>
      </c>
      <c r="BI62" s="4"/>
      <c r="BJ62" s="4"/>
      <c r="BK62" s="4"/>
      <c r="BL62" s="4"/>
      <c r="BM62" s="4"/>
      <c r="BN62" s="4"/>
      <c r="BO62" s="4"/>
    </row>
    <row r="63" spans="1:67" s="24" customFormat="1" ht="12.95" customHeight="1">
      <c r="A63" s="200">
        <v>1</v>
      </c>
      <c r="B63" s="201" t="str">
        <f>IF(VLOOKUP(A63,$B$48:$L$57,3,FALSE)="","",VLOOKUP(A63,$B$48:$L$57,3,FALSE))</f>
        <v>医用テレメータ</v>
      </c>
      <c r="C63" s="202"/>
      <c r="D63" s="202"/>
      <c r="E63" s="202"/>
      <c r="F63" s="202"/>
      <c r="G63" s="202"/>
      <c r="H63" s="202"/>
      <c r="I63" s="202"/>
      <c r="J63" s="202"/>
      <c r="K63" s="203"/>
      <c r="L63" s="213" t="s">
        <v>95</v>
      </c>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39"/>
      <c r="AL63" s="210" t="s">
        <v>96</v>
      </c>
      <c r="AM63" s="211"/>
      <c r="AN63" s="211"/>
      <c r="AO63" s="211"/>
      <c r="AP63" s="212"/>
      <c r="AQ63" s="213"/>
      <c r="AR63" s="214"/>
      <c r="AS63" s="214"/>
      <c r="AT63" s="214"/>
      <c r="AU63" s="214"/>
      <c r="AV63" s="214"/>
      <c r="AW63" s="214"/>
      <c r="AX63" s="214"/>
      <c r="AY63" s="214"/>
      <c r="AZ63" s="215"/>
      <c r="BG63" s="4"/>
      <c r="BH63" s="4" t="s">
        <v>96</v>
      </c>
      <c r="BI63" s="4"/>
      <c r="BJ63" s="4"/>
      <c r="BK63" s="4"/>
      <c r="BL63" s="4"/>
      <c r="BM63" s="4"/>
      <c r="BN63" s="4"/>
      <c r="BO63" s="4"/>
    </row>
    <row r="64" spans="1:67" s="24" customFormat="1" ht="15" customHeight="1">
      <c r="A64" s="200"/>
      <c r="B64" s="204"/>
      <c r="C64" s="205"/>
      <c r="D64" s="205"/>
      <c r="E64" s="205"/>
      <c r="F64" s="205"/>
      <c r="G64" s="205"/>
      <c r="H64" s="205"/>
      <c r="I64" s="205"/>
      <c r="J64" s="205"/>
      <c r="K64" s="206"/>
      <c r="L64" s="216" t="s">
        <v>97</v>
      </c>
      <c r="M64" s="217"/>
      <c r="N64" s="218"/>
      <c r="O64" s="222" t="s">
        <v>98</v>
      </c>
      <c r="P64" s="223"/>
      <c r="Q64" s="224"/>
      <c r="R64" s="216" t="s">
        <v>99</v>
      </c>
      <c r="S64" s="228"/>
      <c r="T64" s="229"/>
      <c r="U64" s="233" t="s">
        <v>100</v>
      </c>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5"/>
      <c r="BG64" s="4"/>
      <c r="BH64" s="4" t="s">
        <v>101</v>
      </c>
      <c r="BI64" s="4"/>
      <c r="BJ64" s="4"/>
      <c r="BK64" s="4"/>
      <c r="BL64" s="4"/>
      <c r="BM64" s="4"/>
      <c r="BN64" s="4"/>
      <c r="BO64" s="4"/>
    </row>
    <row r="65" spans="1:67" s="24" customFormat="1" ht="15" customHeight="1">
      <c r="A65" s="200"/>
      <c r="B65" s="207"/>
      <c r="C65" s="208"/>
      <c r="D65" s="208"/>
      <c r="E65" s="208"/>
      <c r="F65" s="208"/>
      <c r="G65" s="208"/>
      <c r="H65" s="208"/>
      <c r="I65" s="208"/>
      <c r="J65" s="208"/>
      <c r="K65" s="209"/>
      <c r="L65" s="219"/>
      <c r="M65" s="220"/>
      <c r="N65" s="221"/>
      <c r="O65" s="225"/>
      <c r="P65" s="226"/>
      <c r="Q65" s="227"/>
      <c r="R65" s="230"/>
      <c r="S65" s="231"/>
      <c r="T65" s="232"/>
      <c r="U65" s="236"/>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8"/>
      <c r="BG65" s="4"/>
      <c r="BH65" s="4"/>
      <c r="BI65" s="4"/>
      <c r="BJ65" s="4"/>
      <c r="BK65" s="4"/>
      <c r="BL65" s="4"/>
      <c r="BM65" s="4"/>
      <c r="BN65" s="4"/>
      <c r="BO65" s="4"/>
    </row>
    <row r="66" spans="1:67" s="24" customFormat="1" ht="12.95" customHeight="1">
      <c r="A66" s="200">
        <v>2</v>
      </c>
      <c r="B66" s="201" t="str">
        <f t="shared" ref="B66" si="16">IF(VLOOKUP(A66,$B$48:$L$57,3,FALSE)="","",VLOOKUP(A66,$B$48:$L$57,3,FALSE))</f>
        <v>チルトテーブル</v>
      </c>
      <c r="C66" s="202"/>
      <c r="D66" s="202"/>
      <c r="E66" s="202"/>
      <c r="F66" s="202"/>
      <c r="G66" s="202"/>
      <c r="H66" s="202"/>
      <c r="I66" s="202"/>
      <c r="J66" s="202"/>
      <c r="K66" s="203"/>
      <c r="L66" s="213" t="s">
        <v>95</v>
      </c>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39"/>
      <c r="AL66" s="210" t="s">
        <v>96</v>
      </c>
      <c r="AM66" s="211"/>
      <c r="AN66" s="211"/>
      <c r="AO66" s="211"/>
      <c r="AP66" s="212"/>
      <c r="AQ66" s="213"/>
      <c r="AR66" s="214"/>
      <c r="AS66" s="214"/>
      <c r="AT66" s="214"/>
      <c r="AU66" s="214"/>
      <c r="AV66" s="214"/>
      <c r="AW66" s="214"/>
      <c r="AX66" s="214"/>
      <c r="AY66" s="214"/>
      <c r="AZ66" s="215"/>
      <c r="BG66" s="4"/>
      <c r="BH66" s="4" t="s">
        <v>98</v>
      </c>
      <c r="BI66" s="4"/>
      <c r="BJ66" s="4"/>
      <c r="BK66" s="4"/>
      <c r="BL66" s="4"/>
      <c r="BM66" s="4"/>
      <c r="BN66" s="4"/>
      <c r="BO66" s="4"/>
    </row>
    <row r="67" spans="1:67" s="24" customFormat="1" ht="15" customHeight="1">
      <c r="A67" s="200"/>
      <c r="B67" s="204"/>
      <c r="C67" s="205"/>
      <c r="D67" s="205"/>
      <c r="E67" s="205"/>
      <c r="F67" s="205"/>
      <c r="G67" s="205"/>
      <c r="H67" s="205"/>
      <c r="I67" s="205"/>
      <c r="J67" s="205"/>
      <c r="K67" s="206"/>
      <c r="L67" s="216" t="s">
        <v>97</v>
      </c>
      <c r="M67" s="217"/>
      <c r="N67" s="218"/>
      <c r="O67" s="222" t="s">
        <v>98</v>
      </c>
      <c r="P67" s="223"/>
      <c r="Q67" s="224"/>
      <c r="R67" s="216" t="s">
        <v>99</v>
      </c>
      <c r="S67" s="228"/>
      <c r="T67" s="229"/>
      <c r="U67" s="233" t="s">
        <v>102</v>
      </c>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5"/>
      <c r="BG67" s="4"/>
      <c r="BH67" s="4" t="s">
        <v>103</v>
      </c>
      <c r="BI67" s="4"/>
      <c r="BJ67" s="4"/>
      <c r="BK67" s="4"/>
      <c r="BL67" s="4"/>
      <c r="BM67" s="4"/>
      <c r="BN67" s="4"/>
      <c r="BO67" s="4"/>
    </row>
    <row r="68" spans="1:67" s="24" customFormat="1" ht="15" customHeight="1">
      <c r="A68" s="200"/>
      <c r="B68" s="207"/>
      <c r="C68" s="208"/>
      <c r="D68" s="208"/>
      <c r="E68" s="208"/>
      <c r="F68" s="208"/>
      <c r="G68" s="208"/>
      <c r="H68" s="208"/>
      <c r="I68" s="208"/>
      <c r="J68" s="208"/>
      <c r="K68" s="209"/>
      <c r="L68" s="219"/>
      <c r="M68" s="220"/>
      <c r="N68" s="221"/>
      <c r="O68" s="225"/>
      <c r="P68" s="226"/>
      <c r="Q68" s="227"/>
      <c r="R68" s="230"/>
      <c r="S68" s="231"/>
      <c r="T68" s="232"/>
      <c r="U68" s="236"/>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8"/>
      <c r="BG68" s="4"/>
      <c r="BH68" s="4" t="s">
        <v>104</v>
      </c>
      <c r="BI68" s="4"/>
      <c r="BJ68" s="4"/>
      <c r="BK68" s="4"/>
      <c r="BL68" s="4"/>
      <c r="BM68" s="4"/>
      <c r="BN68" s="4"/>
      <c r="BO68" s="4"/>
    </row>
    <row r="69" spans="1:67" s="24" customFormat="1" ht="12.95" customHeight="1">
      <c r="A69" s="200">
        <v>3</v>
      </c>
      <c r="B69" s="201" t="str">
        <f t="shared" ref="B69" si="17">IF(VLOOKUP(A69,$B$48:$L$57,3,FALSE)="","",VLOOKUP(A69,$B$48:$L$57,3,FALSE))</f>
        <v>リクライニング車椅子</v>
      </c>
      <c r="C69" s="202"/>
      <c r="D69" s="202"/>
      <c r="E69" s="202"/>
      <c r="F69" s="202"/>
      <c r="G69" s="202"/>
      <c r="H69" s="202"/>
      <c r="I69" s="202"/>
      <c r="J69" s="202"/>
      <c r="K69" s="203"/>
      <c r="L69" s="213" t="s">
        <v>95</v>
      </c>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39"/>
      <c r="AL69" s="210" t="s">
        <v>101</v>
      </c>
      <c r="AM69" s="211"/>
      <c r="AN69" s="211"/>
      <c r="AO69" s="211"/>
      <c r="AP69" s="212"/>
      <c r="AQ69" s="213"/>
      <c r="AR69" s="214"/>
      <c r="AS69" s="214"/>
      <c r="AT69" s="214"/>
      <c r="AU69" s="214"/>
      <c r="AV69" s="214"/>
      <c r="AW69" s="214"/>
      <c r="AX69" s="214"/>
      <c r="AY69" s="214"/>
      <c r="AZ69" s="215"/>
      <c r="BG69" s="4"/>
      <c r="BH69" s="4"/>
      <c r="BI69" s="4"/>
      <c r="BJ69" s="4"/>
      <c r="BK69" s="4"/>
      <c r="BL69" s="4"/>
      <c r="BM69" s="4"/>
      <c r="BN69" s="4"/>
      <c r="BO69" s="4"/>
    </row>
    <row r="70" spans="1:67" s="24" customFormat="1" ht="15" customHeight="1">
      <c r="A70" s="200"/>
      <c r="B70" s="204"/>
      <c r="C70" s="205"/>
      <c r="D70" s="205"/>
      <c r="E70" s="205"/>
      <c r="F70" s="205"/>
      <c r="G70" s="205"/>
      <c r="H70" s="205"/>
      <c r="I70" s="205"/>
      <c r="J70" s="205"/>
      <c r="K70" s="206"/>
      <c r="L70" s="216" t="s">
        <v>97</v>
      </c>
      <c r="M70" s="217"/>
      <c r="N70" s="218"/>
      <c r="O70" s="222" t="s">
        <v>105</v>
      </c>
      <c r="P70" s="223"/>
      <c r="Q70" s="224"/>
      <c r="R70" s="216" t="s">
        <v>99</v>
      </c>
      <c r="S70" s="228"/>
      <c r="T70" s="229"/>
      <c r="U70" s="240" t="s">
        <v>106</v>
      </c>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2"/>
      <c r="BG70" s="4"/>
      <c r="BH70" s="4"/>
      <c r="BI70" s="4"/>
      <c r="BJ70" s="4"/>
      <c r="BK70" s="4"/>
      <c r="BL70" s="4"/>
      <c r="BM70" s="4"/>
      <c r="BN70" s="4"/>
      <c r="BO70" s="4"/>
    </row>
    <row r="71" spans="1:67" s="24" customFormat="1" ht="15" customHeight="1">
      <c r="A71" s="200"/>
      <c r="B71" s="207"/>
      <c r="C71" s="208"/>
      <c r="D71" s="208"/>
      <c r="E71" s="208"/>
      <c r="F71" s="208"/>
      <c r="G71" s="208"/>
      <c r="H71" s="208"/>
      <c r="I71" s="208"/>
      <c r="J71" s="208"/>
      <c r="K71" s="209"/>
      <c r="L71" s="219"/>
      <c r="M71" s="220"/>
      <c r="N71" s="221"/>
      <c r="O71" s="225"/>
      <c r="P71" s="226"/>
      <c r="Q71" s="227"/>
      <c r="R71" s="230"/>
      <c r="S71" s="231"/>
      <c r="T71" s="232"/>
      <c r="U71" s="243"/>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5"/>
      <c r="BG71" s="4"/>
      <c r="BH71" s="4"/>
      <c r="BI71" s="4"/>
      <c r="BJ71" s="4"/>
      <c r="BK71" s="4"/>
      <c r="BL71" s="4"/>
      <c r="BM71" s="4"/>
      <c r="BN71" s="4"/>
      <c r="BO71" s="4"/>
    </row>
    <row r="72" spans="1:67" s="24" customFormat="1" ht="12.95" customHeight="1">
      <c r="A72" s="200">
        <v>4</v>
      </c>
      <c r="B72" s="201" t="str">
        <f t="shared" ref="B72" si="18">IF(VLOOKUP(A72,$B$48:$L$57,3,FALSE)="","",VLOOKUP(A72,$B$48:$L$57,3,FALSE))</f>
        <v>特殊浴槽</v>
      </c>
      <c r="C72" s="202"/>
      <c r="D72" s="202"/>
      <c r="E72" s="202"/>
      <c r="F72" s="202"/>
      <c r="G72" s="202"/>
      <c r="H72" s="202"/>
      <c r="I72" s="202"/>
      <c r="J72" s="202"/>
      <c r="K72" s="203"/>
      <c r="L72" s="213" t="s">
        <v>95</v>
      </c>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39"/>
      <c r="AL72" s="210" t="s">
        <v>96</v>
      </c>
      <c r="AM72" s="211"/>
      <c r="AN72" s="211"/>
      <c r="AO72" s="211"/>
      <c r="AP72" s="212"/>
      <c r="AQ72" s="213"/>
      <c r="AR72" s="214"/>
      <c r="AS72" s="214"/>
      <c r="AT72" s="214"/>
      <c r="AU72" s="214"/>
      <c r="AV72" s="214"/>
      <c r="AW72" s="214"/>
      <c r="AX72" s="214"/>
      <c r="AY72" s="214"/>
      <c r="AZ72" s="215"/>
    </row>
    <row r="73" spans="1:67" s="24" customFormat="1" ht="15" customHeight="1">
      <c r="A73" s="200"/>
      <c r="B73" s="204"/>
      <c r="C73" s="205"/>
      <c r="D73" s="205"/>
      <c r="E73" s="205"/>
      <c r="F73" s="205"/>
      <c r="G73" s="205"/>
      <c r="H73" s="205"/>
      <c r="I73" s="205"/>
      <c r="J73" s="205"/>
      <c r="K73" s="206"/>
      <c r="L73" s="216" t="s">
        <v>97</v>
      </c>
      <c r="M73" s="217"/>
      <c r="N73" s="218"/>
      <c r="O73" s="222"/>
      <c r="P73" s="223"/>
      <c r="Q73" s="224"/>
      <c r="R73" s="216" t="s">
        <v>99</v>
      </c>
      <c r="S73" s="228"/>
      <c r="T73" s="229"/>
      <c r="U73" s="240"/>
      <c r="V73" s="241"/>
      <c r="W73" s="241"/>
      <c r="X73" s="241"/>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2"/>
    </row>
    <row r="74" spans="1:67" s="24" customFormat="1" ht="15" customHeight="1">
      <c r="A74" s="200"/>
      <c r="B74" s="207"/>
      <c r="C74" s="208"/>
      <c r="D74" s="208"/>
      <c r="E74" s="208"/>
      <c r="F74" s="208"/>
      <c r="G74" s="208"/>
      <c r="H74" s="208"/>
      <c r="I74" s="208"/>
      <c r="J74" s="208"/>
      <c r="K74" s="209"/>
      <c r="L74" s="219"/>
      <c r="M74" s="220"/>
      <c r="N74" s="221"/>
      <c r="O74" s="225"/>
      <c r="P74" s="226"/>
      <c r="Q74" s="227"/>
      <c r="R74" s="230"/>
      <c r="S74" s="231"/>
      <c r="T74" s="232"/>
      <c r="U74" s="243"/>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5"/>
    </row>
    <row r="75" spans="1:67" s="24" customFormat="1" ht="12.95" customHeight="1">
      <c r="A75" s="200">
        <v>5</v>
      </c>
      <c r="B75" s="201" t="str">
        <f t="shared" ref="B75" si="19">IF(VLOOKUP(A75,$B$48:$L$57,3,FALSE)="","",VLOOKUP(A75,$B$48:$L$57,3,FALSE))</f>
        <v>シャワーチェア</v>
      </c>
      <c r="C75" s="202"/>
      <c r="D75" s="202"/>
      <c r="E75" s="202"/>
      <c r="F75" s="202"/>
      <c r="G75" s="202"/>
      <c r="H75" s="202"/>
      <c r="I75" s="202"/>
      <c r="J75" s="202"/>
      <c r="K75" s="203"/>
      <c r="L75" s="213" t="s">
        <v>95</v>
      </c>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39"/>
      <c r="AL75" s="210" t="s">
        <v>96</v>
      </c>
      <c r="AM75" s="211"/>
      <c r="AN75" s="211"/>
      <c r="AO75" s="211"/>
      <c r="AP75" s="212"/>
      <c r="AQ75" s="213"/>
      <c r="AR75" s="214"/>
      <c r="AS75" s="214"/>
      <c r="AT75" s="214"/>
      <c r="AU75" s="214"/>
      <c r="AV75" s="214"/>
      <c r="AW75" s="214"/>
      <c r="AX75" s="214"/>
      <c r="AY75" s="214"/>
      <c r="AZ75" s="215"/>
    </row>
    <row r="76" spans="1:67" s="24" customFormat="1" ht="15" customHeight="1">
      <c r="A76" s="200"/>
      <c r="B76" s="204"/>
      <c r="C76" s="205"/>
      <c r="D76" s="205"/>
      <c r="E76" s="205"/>
      <c r="F76" s="205"/>
      <c r="G76" s="205"/>
      <c r="H76" s="205"/>
      <c r="I76" s="205"/>
      <c r="J76" s="205"/>
      <c r="K76" s="206"/>
      <c r="L76" s="216" t="s">
        <v>97</v>
      </c>
      <c r="M76" s="217"/>
      <c r="N76" s="218"/>
      <c r="O76" s="222"/>
      <c r="P76" s="223"/>
      <c r="Q76" s="224"/>
      <c r="R76" s="216" t="s">
        <v>99</v>
      </c>
      <c r="S76" s="228"/>
      <c r="T76" s="229"/>
      <c r="U76" s="240"/>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2"/>
    </row>
    <row r="77" spans="1:67" s="24" customFormat="1" ht="15" customHeight="1">
      <c r="A77" s="200"/>
      <c r="B77" s="207"/>
      <c r="C77" s="208"/>
      <c r="D77" s="208"/>
      <c r="E77" s="208"/>
      <c r="F77" s="208"/>
      <c r="G77" s="208"/>
      <c r="H77" s="208"/>
      <c r="I77" s="208"/>
      <c r="J77" s="208"/>
      <c r="K77" s="209"/>
      <c r="L77" s="219"/>
      <c r="M77" s="220"/>
      <c r="N77" s="221"/>
      <c r="O77" s="225"/>
      <c r="P77" s="226"/>
      <c r="Q77" s="227"/>
      <c r="R77" s="230"/>
      <c r="S77" s="231"/>
      <c r="T77" s="232"/>
      <c r="U77" s="243"/>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5"/>
    </row>
    <row r="78" spans="1:67" s="24" customFormat="1" ht="12.95" customHeight="1">
      <c r="A78" s="200">
        <v>6</v>
      </c>
      <c r="B78" s="201" t="str">
        <f t="shared" ref="B78" si="20">IF(VLOOKUP(A78,$B$48:$L$57,3,FALSE)="","",VLOOKUP(A78,$B$48:$L$57,3,FALSE))</f>
        <v/>
      </c>
      <c r="C78" s="202"/>
      <c r="D78" s="202"/>
      <c r="E78" s="202"/>
      <c r="F78" s="202"/>
      <c r="G78" s="202"/>
      <c r="H78" s="202"/>
      <c r="I78" s="202"/>
      <c r="J78" s="202"/>
      <c r="K78" s="203"/>
      <c r="L78" s="213" t="s">
        <v>95</v>
      </c>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39"/>
      <c r="AL78" s="210" t="s">
        <v>96</v>
      </c>
      <c r="AM78" s="211"/>
      <c r="AN78" s="211"/>
      <c r="AO78" s="211"/>
      <c r="AP78" s="212"/>
      <c r="AQ78" s="213"/>
      <c r="AR78" s="214"/>
      <c r="AS78" s="214"/>
      <c r="AT78" s="214"/>
      <c r="AU78" s="214"/>
      <c r="AV78" s="214"/>
      <c r="AW78" s="214"/>
      <c r="AX78" s="214"/>
      <c r="AY78" s="214"/>
      <c r="AZ78" s="215"/>
    </row>
    <row r="79" spans="1:67" s="24" customFormat="1" ht="15" customHeight="1">
      <c r="A79" s="200"/>
      <c r="B79" s="204"/>
      <c r="C79" s="205"/>
      <c r="D79" s="205"/>
      <c r="E79" s="205"/>
      <c r="F79" s="205"/>
      <c r="G79" s="205"/>
      <c r="H79" s="205"/>
      <c r="I79" s="205"/>
      <c r="J79" s="205"/>
      <c r="K79" s="206"/>
      <c r="L79" s="216" t="s">
        <v>97</v>
      </c>
      <c r="M79" s="217"/>
      <c r="N79" s="218"/>
      <c r="O79" s="222"/>
      <c r="P79" s="223"/>
      <c r="Q79" s="224"/>
      <c r="R79" s="216" t="s">
        <v>99</v>
      </c>
      <c r="S79" s="228"/>
      <c r="T79" s="229"/>
      <c r="U79" s="240"/>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2"/>
    </row>
    <row r="80" spans="1:67" s="24" customFormat="1" ht="15" customHeight="1">
      <c r="A80" s="200"/>
      <c r="B80" s="207"/>
      <c r="C80" s="208"/>
      <c r="D80" s="208"/>
      <c r="E80" s="208"/>
      <c r="F80" s="208"/>
      <c r="G80" s="208"/>
      <c r="H80" s="208"/>
      <c r="I80" s="208"/>
      <c r="J80" s="208"/>
      <c r="K80" s="209"/>
      <c r="L80" s="219"/>
      <c r="M80" s="220"/>
      <c r="N80" s="221"/>
      <c r="O80" s="225"/>
      <c r="P80" s="226"/>
      <c r="Q80" s="227"/>
      <c r="R80" s="230"/>
      <c r="S80" s="231"/>
      <c r="T80" s="232"/>
      <c r="U80" s="243"/>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5"/>
    </row>
    <row r="81" spans="1:57" s="24" customFormat="1" ht="12.95" customHeight="1">
      <c r="A81" s="200">
        <v>7</v>
      </c>
      <c r="B81" s="201" t="str">
        <f t="shared" ref="B81" si="21">IF(VLOOKUP(A81,$B$48:$L$57,3,FALSE)="","",VLOOKUP(A81,$B$48:$L$57,3,FALSE))</f>
        <v/>
      </c>
      <c r="C81" s="202"/>
      <c r="D81" s="202"/>
      <c r="E81" s="202"/>
      <c r="F81" s="202"/>
      <c r="G81" s="202"/>
      <c r="H81" s="202"/>
      <c r="I81" s="202"/>
      <c r="J81" s="202"/>
      <c r="K81" s="203"/>
      <c r="L81" s="213" t="s">
        <v>95</v>
      </c>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39"/>
      <c r="AL81" s="210" t="s">
        <v>96</v>
      </c>
      <c r="AM81" s="211"/>
      <c r="AN81" s="211"/>
      <c r="AO81" s="211"/>
      <c r="AP81" s="212"/>
      <c r="AQ81" s="213"/>
      <c r="AR81" s="214"/>
      <c r="AS81" s="214"/>
      <c r="AT81" s="214"/>
      <c r="AU81" s="214"/>
      <c r="AV81" s="214"/>
      <c r="AW81" s="214"/>
      <c r="AX81" s="214"/>
      <c r="AY81" s="214"/>
      <c r="AZ81" s="215"/>
    </row>
    <row r="82" spans="1:57" s="24" customFormat="1" ht="15" customHeight="1">
      <c r="A82" s="200"/>
      <c r="B82" s="204"/>
      <c r="C82" s="205"/>
      <c r="D82" s="205"/>
      <c r="E82" s="205"/>
      <c r="F82" s="205"/>
      <c r="G82" s="205"/>
      <c r="H82" s="205"/>
      <c r="I82" s="205"/>
      <c r="J82" s="205"/>
      <c r="K82" s="206"/>
      <c r="L82" s="216" t="s">
        <v>97</v>
      </c>
      <c r="M82" s="217"/>
      <c r="N82" s="218"/>
      <c r="O82" s="222"/>
      <c r="P82" s="223"/>
      <c r="Q82" s="224"/>
      <c r="R82" s="216" t="s">
        <v>99</v>
      </c>
      <c r="S82" s="228"/>
      <c r="T82" s="229"/>
      <c r="U82" s="240"/>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2"/>
    </row>
    <row r="83" spans="1:57" s="24" customFormat="1" ht="15" customHeight="1">
      <c r="A83" s="200"/>
      <c r="B83" s="207"/>
      <c r="C83" s="208"/>
      <c r="D83" s="208"/>
      <c r="E83" s="208"/>
      <c r="F83" s="208"/>
      <c r="G83" s="208"/>
      <c r="H83" s="208"/>
      <c r="I83" s="208"/>
      <c r="J83" s="208"/>
      <c r="K83" s="209"/>
      <c r="L83" s="219"/>
      <c r="M83" s="220"/>
      <c r="N83" s="221"/>
      <c r="O83" s="225"/>
      <c r="P83" s="226"/>
      <c r="Q83" s="227"/>
      <c r="R83" s="230"/>
      <c r="S83" s="231"/>
      <c r="T83" s="232"/>
      <c r="U83" s="243"/>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5"/>
    </row>
    <row r="84" spans="1:57" s="24" customFormat="1" ht="12.95" customHeight="1">
      <c r="A84" s="200">
        <v>8</v>
      </c>
      <c r="B84" s="201" t="str">
        <f>IF(VLOOKUP(A84,$B$48:$L$57,3,FALSE)="","",VLOOKUP(A84,$B$48:$L$57,3,FALSE))</f>
        <v/>
      </c>
      <c r="C84" s="202"/>
      <c r="D84" s="202"/>
      <c r="E84" s="202"/>
      <c r="F84" s="202"/>
      <c r="G84" s="202"/>
      <c r="H84" s="202"/>
      <c r="I84" s="202"/>
      <c r="J84" s="202"/>
      <c r="K84" s="203"/>
      <c r="L84" s="213" t="s">
        <v>95</v>
      </c>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39"/>
      <c r="AL84" s="210" t="s">
        <v>96</v>
      </c>
      <c r="AM84" s="211"/>
      <c r="AN84" s="211"/>
      <c r="AO84" s="211"/>
      <c r="AP84" s="212"/>
      <c r="AQ84" s="213"/>
      <c r="AR84" s="214"/>
      <c r="AS84" s="214"/>
      <c r="AT84" s="214"/>
      <c r="AU84" s="214"/>
      <c r="AV84" s="214"/>
      <c r="AW84" s="214"/>
      <c r="AX84" s="214"/>
      <c r="AY84" s="214"/>
      <c r="AZ84" s="215"/>
    </row>
    <row r="85" spans="1:57" s="24" customFormat="1" ht="15" customHeight="1">
      <c r="A85" s="200"/>
      <c r="B85" s="204"/>
      <c r="C85" s="205"/>
      <c r="D85" s="205"/>
      <c r="E85" s="205"/>
      <c r="F85" s="205"/>
      <c r="G85" s="205"/>
      <c r="H85" s="205"/>
      <c r="I85" s="205"/>
      <c r="J85" s="205"/>
      <c r="K85" s="206"/>
      <c r="L85" s="216" t="s">
        <v>97</v>
      </c>
      <c r="M85" s="217"/>
      <c r="N85" s="218"/>
      <c r="O85" s="222"/>
      <c r="P85" s="223"/>
      <c r="Q85" s="224"/>
      <c r="R85" s="216" t="s">
        <v>99</v>
      </c>
      <c r="S85" s="228"/>
      <c r="T85" s="229"/>
      <c r="U85" s="240"/>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2"/>
    </row>
    <row r="86" spans="1:57" s="24" customFormat="1" ht="15" customHeight="1">
      <c r="A86" s="200"/>
      <c r="B86" s="207"/>
      <c r="C86" s="208"/>
      <c r="D86" s="208"/>
      <c r="E86" s="208"/>
      <c r="F86" s="208"/>
      <c r="G86" s="208"/>
      <c r="H86" s="208"/>
      <c r="I86" s="208"/>
      <c r="J86" s="208"/>
      <c r="K86" s="209"/>
      <c r="L86" s="219"/>
      <c r="M86" s="220"/>
      <c r="N86" s="221"/>
      <c r="O86" s="225"/>
      <c r="P86" s="226"/>
      <c r="Q86" s="227"/>
      <c r="R86" s="230"/>
      <c r="S86" s="231"/>
      <c r="T86" s="232"/>
      <c r="U86" s="243"/>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5"/>
    </row>
    <row r="87" spans="1:57" s="24" customFormat="1" ht="12.95" customHeight="1">
      <c r="A87" s="200">
        <v>9</v>
      </c>
      <c r="B87" s="201" t="str">
        <f t="shared" ref="B87" si="22">IF(VLOOKUP(A87,$B$48:$L$57,3,FALSE)="","",VLOOKUP(A87,$B$48:$L$57,3,FALSE))</f>
        <v/>
      </c>
      <c r="C87" s="202"/>
      <c r="D87" s="202"/>
      <c r="E87" s="202"/>
      <c r="F87" s="202"/>
      <c r="G87" s="202"/>
      <c r="H87" s="202"/>
      <c r="I87" s="202"/>
      <c r="J87" s="202"/>
      <c r="K87" s="203"/>
      <c r="L87" s="213" t="s">
        <v>95</v>
      </c>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39"/>
      <c r="AL87" s="210" t="s">
        <v>96</v>
      </c>
      <c r="AM87" s="211"/>
      <c r="AN87" s="211"/>
      <c r="AO87" s="211"/>
      <c r="AP87" s="212"/>
      <c r="AQ87" s="213"/>
      <c r="AR87" s="214"/>
      <c r="AS87" s="214"/>
      <c r="AT87" s="214"/>
      <c r="AU87" s="214"/>
      <c r="AV87" s="214"/>
      <c r="AW87" s="214"/>
      <c r="AX87" s="214"/>
      <c r="AY87" s="214"/>
      <c r="AZ87" s="215"/>
    </row>
    <row r="88" spans="1:57" s="24" customFormat="1" ht="15" customHeight="1">
      <c r="A88" s="200"/>
      <c r="B88" s="204"/>
      <c r="C88" s="205"/>
      <c r="D88" s="205"/>
      <c r="E88" s="205"/>
      <c r="F88" s="205"/>
      <c r="G88" s="205"/>
      <c r="H88" s="205"/>
      <c r="I88" s="205"/>
      <c r="J88" s="205"/>
      <c r="K88" s="206"/>
      <c r="L88" s="216" t="s">
        <v>97</v>
      </c>
      <c r="M88" s="217"/>
      <c r="N88" s="218"/>
      <c r="O88" s="222"/>
      <c r="P88" s="223"/>
      <c r="Q88" s="224"/>
      <c r="R88" s="216" t="s">
        <v>99</v>
      </c>
      <c r="S88" s="228"/>
      <c r="T88" s="229"/>
      <c r="U88" s="240"/>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2"/>
    </row>
    <row r="89" spans="1:57" s="24" customFormat="1" ht="15" customHeight="1">
      <c r="A89" s="200"/>
      <c r="B89" s="207"/>
      <c r="C89" s="208"/>
      <c r="D89" s="208"/>
      <c r="E89" s="208"/>
      <c r="F89" s="208"/>
      <c r="G89" s="208"/>
      <c r="H89" s="208"/>
      <c r="I89" s="208"/>
      <c r="J89" s="208"/>
      <c r="K89" s="209"/>
      <c r="L89" s="219"/>
      <c r="M89" s="220"/>
      <c r="N89" s="221"/>
      <c r="O89" s="225"/>
      <c r="P89" s="226"/>
      <c r="Q89" s="227"/>
      <c r="R89" s="230"/>
      <c r="S89" s="231"/>
      <c r="T89" s="232"/>
      <c r="U89" s="243"/>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5"/>
    </row>
    <row r="90" spans="1:57" s="24" customFormat="1" ht="12.95" customHeight="1">
      <c r="A90" s="200">
        <v>10</v>
      </c>
      <c r="B90" s="201" t="str">
        <f t="shared" ref="B90" si="23">IF(VLOOKUP(A90,$B$48:$L$57,3,FALSE)="","",VLOOKUP(A90,$B$48:$L$57,3,FALSE))</f>
        <v/>
      </c>
      <c r="C90" s="202"/>
      <c r="D90" s="202"/>
      <c r="E90" s="202"/>
      <c r="F90" s="202"/>
      <c r="G90" s="202"/>
      <c r="H90" s="202"/>
      <c r="I90" s="202"/>
      <c r="J90" s="202"/>
      <c r="K90" s="203"/>
      <c r="L90" s="213" t="s">
        <v>95</v>
      </c>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39"/>
      <c r="AL90" s="210" t="s">
        <v>96</v>
      </c>
      <c r="AM90" s="211"/>
      <c r="AN90" s="211"/>
      <c r="AO90" s="211"/>
      <c r="AP90" s="212"/>
      <c r="AQ90" s="213"/>
      <c r="AR90" s="214"/>
      <c r="AS90" s="214"/>
      <c r="AT90" s="214"/>
      <c r="AU90" s="214"/>
      <c r="AV90" s="214"/>
      <c r="AW90" s="214"/>
      <c r="AX90" s="214"/>
      <c r="AY90" s="214"/>
      <c r="AZ90" s="215"/>
    </row>
    <row r="91" spans="1:57" s="24" customFormat="1" ht="15" customHeight="1">
      <c r="A91" s="200"/>
      <c r="B91" s="204"/>
      <c r="C91" s="205"/>
      <c r="D91" s="205"/>
      <c r="E91" s="205"/>
      <c r="F91" s="205"/>
      <c r="G91" s="205"/>
      <c r="H91" s="205"/>
      <c r="I91" s="205"/>
      <c r="J91" s="205"/>
      <c r="K91" s="206"/>
      <c r="L91" s="216" t="s">
        <v>97</v>
      </c>
      <c r="M91" s="217"/>
      <c r="N91" s="218"/>
      <c r="O91" s="222"/>
      <c r="P91" s="223"/>
      <c r="Q91" s="224"/>
      <c r="R91" s="216" t="s">
        <v>99</v>
      </c>
      <c r="S91" s="228"/>
      <c r="T91" s="229"/>
      <c r="U91" s="240"/>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2"/>
    </row>
    <row r="92" spans="1:57" s="24" customFormat="1" ht="15" customHeight="1">
      <c r="A92" s="200"/>
      <c r="B92" s="207"/>
      <c r="C92" s="208"/>
      <c r="D92" s="208"/>
      <c r="E92" s="208"/>
      <c r="F92" s="208"/>
      <c r="G92" s="208"/>
      <c r="H92" s="208"/>
      <c r="I92" s="208"/>
      <c r="J92" s="208"/>
      <c r="K92" s="209"/>
      <c r="L92" s="219"/>
      <c r="M92" s="220"/>
      <c r="N92" s="221"/>
      <c r="O92" s="225"/>
      <c r="P92" s="226"/>
      <c r="Q92" s="227"/>
      <c r="R92" s="230"/>
      <c r="S92" s="231"/>
      <c r="T92" s="232"/>
      <c r="U92" s="243"/>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5"/>
    </row>
    <row r="93" spans="1:57" s="24" customFormat="1" ht="15" customHeight="1">
      <c r="A93" s="26"/>
      <c r="C93" s="20"/>
      <c r="D93" s="20"/>
      <c r="E93" s="20"/>
      <c r="F93" s="20"/>
      <c r="G93" s="20"/>
      <c r="H93" s="20"/>
      <c r="I93" s="20"/>
      <c r="J93" s="20"/>
      <c r="K93" s="20"/>
      <c r="L93" s="20"/>
      <c r="M93" s="27"/>
      <c r="N93" s="27"/>
      <c r="O93" s="27"/>
      <c r="P93" s="28"/>
      <c r="Q93" s="28"/>
      <c r="R93" s="28"/>
      <c r="S93" s="15"/>
      <c r="T93" s="15"/>
      <c r="U93" s="15"/>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1:57" s="24" customFormat="1" ht="1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row>
    <row r="95" spans="1:57" s="24" customFormat="1" ht="1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row>
    <row r="96" spans="1:57" s="24" customFormat="1" ht="15" customHeight="1">
      <c r="A96" s="26"/>
      <c r="B96" s="172" t="s">
        <v>107</v>
      </c>
      <c r="C96" s="172"/>
      <c r="D96" s="172"/>
      <c r="E96" s="172"/>
      <c r="F96" s="172"/>
      <c r="G96" s="172"/>
      <c r="H96" s="172"/>
      <c r="I96" s="173"/>
      <c r="J96" s="178" t="s">
        <v>57</v>
      </c>
      <c r="K96" s="178"/>
      <c r="L96" s="178"/>
      <c r="M96" s="178"/>
      <c r="N96" s="178"/>
      <c r="O96" s="179">
        <f>SUM(AH99:AL108,U112:Y131)*$BC$15</f>
        <v>1345000</v>
      </c>
      <c r="P96" s="179"/>
      <c r="Q96" s="179"/>
      <c r="R96" s="179"/>
      <c r="S96" s="179"/>
      <c r="T96" s="179"/>
      <c r="U96" s="30"/>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row>
    <row r="97" spans="1:64" s="24" customFormat="1" ht="15" customHeight="1">
      <c r="A97" s="26"/>
      <c r="B97" s="26"/>
      <c r="C97" s="250" t="s">
        <v>108</v>
      </c>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row>
    <row r="98" spans="1:64" s="24" customFormat="1" ht="15" customHeight="1">
      <c r="A98" s="26"/>
      <c r="B98" s="167"/>
      <c r="C98" s="167"/>
      <c r="D98" s="167" t="s">
        <v>92</v>
      </c>
      <c r="E98" s="167"/>
      <c r="F98" s="167"/>
      <c r="G98" s="167"/>
      <c r="H98" s="167"/>
      <c r="I98" s="167"/>
      <c r="J98" s="167"/>
      <c r="K98" s="167"/>
      <c r="L98" s="167"/>
      <c r="M98" s="246" t="s">
        <v>109</v>
      </c>
      <c r="N98" s="247"/>
      <c r="O98" s="247"/>
      <c r="P98" s="247"/>
      <c r="Q98" s="247"/>
      <c r="R98" s="247"/>
      <c r="S98" s="247"/>
      <c r="T98" s="248"/>
      <c r="U98" s="246" t="s">
        <v>110</v>
      </c>
      <c r="V98" s="247"/>
      <c r="W98" s="247"/>
      <c r="X98" s="247"/>
      <c r="Y98" s="247"/>
      <c r="Z98" s="247"/>
      <c r="AA98" s="247"/>
      <c r="AB98" s="248"/>
      <c r="AC98" s="246" t="s">
        <v>74</v>
      </c>
      <c r="AD98" s="247"/>
      <c r="AE98" s="247"/>
      <c r="AF98" s="247"/>
      <c r="AG98" s="248"/>
      <c r="AH98" s="167" t="s">
        <v>111</v>
      </c>
      <c r="AI98" s="167"/>
      <c r="AJ98" s="167"/>
      <c r="AK98" s="167"/>
      <c r="AL98" s="167"/>
      <c r="AM98" s="183" t="s">
        <v>112</v>
      </c>
      <c r="AN98" s="249"/>
      <c r="AO98" s="249"/>
      <c r="AP98" s="249"/>
      <c r="AQ98" s="184"/>
      <c r="AR98" s="183" t="s">
        <v>113</v>
      </c>
      <c r="AS98" s="249"/>
      <c r="AT98" s="249"/>
      <c r="AU98" s="249"/>
      <c r="AV98" s="184"/>
      <c r="AW98" s="156" t="s">
        <v>114</v>
      </c>
      <c r="AX98" s="157"/>
      <c r="AY98" s="157"/>
      <c r="AZ98" s="157"/>
      <c r="BA98" s="158"/>
      <c r="BB98" s="156" t="s">
        <v>115</v>
      </c>
      <c r="BC98" s="157"/>
      <c r="BD98" s="157"/>
      <c r="BE98" s="157"/>
      <c r="BF98" s="158"/>
      <c r="BG98" s="26"/>
      <c r="BH98" s="26"/>
      <c r="BI98" s="26"/>
      <c r="BJ98" s="26"/>
      <c r="BK98" s="26"/>
      <c r="BL98" s="26"/>
    </row>
    <row r="99" spans="1:64" s="24" customFormat="1" ht="15" customHeight="1">
      <c r="A99" s="26"/>
      <c r="B99" s="257">
        <v>1</v>
      </c>
      <c r="C99" s="258"/>
      <c r="D99" s="139" t="s">
        <v>116</v>
      </c>
      <c r="E99" s="139"/>
      <c r="F99" s="139"/>
      <c r="G99" s="139"/>
      <c r="H99" s="139"/>
      <c r="I99" s="139"/>
      <c r="J99" s="139"/>
      <c r="K99" s="139"/>
      <c r="L99" s="139"/>
      <c r="M99" s="259" t="s">
        <v>117</v>
      </c>
      <c r="N99" s="260"/>
      <c r="O99" s="260"/>
      <c r="P99" s="260"/>
      <c r="Q99" s="260"/>
      <c r="R99" s="260"/>
      <c r="S99" s="260"/>
      <c r="T99" s="261"/>
      <c r="U99" s="259">
        <v>46081</v>
      </c>
      <c r="V99" s="260"/>
      <c r="W99" s="260"/>
      <c r="X99" s="260"/>
      <c r="Y99" s="260"/>
      <c r="Z99" s="260"/>
      <c r="AA99" s="260"/>
      <c r="AB99" s="261"/>
      <c r="AC99" s="262">
        <v>1</v>
      </c>
      <c r="AD99" s="263"/>
      <c r="AE99" s="263"/>
      <c r="AF99" s="263"/>
      <c r="AG99" s="264"/>
      <c r="AH99" s="265">
        <v>600000</v>
      </c>
      <c r="AI99" s="265"/>
      <c r="AJ99" s="265"/>
      <c r="AK99" s="265"/>
      <c r="AL99" s="265"/>
      <c r="AM99" s="251">
        <f>IF(D99="","",AH99*0.1)</f>
        <v>60000</v>
      </c>
      <c r="AN99" s="252"/>
      <c r="AO99" s="252"/>
      <c r="AP99" s="252"/>
      <c r="AQ99" s="253"/>
      <c r="AR99" s="251">
        <f>IF(D99="","",SUM(AH99:AQ99))</f>
        <v>660000</v>
      </c>
      <c r="AS99" s="252"/>
      <c r="AT99" s="252"/>
      <c r="AU99" s="252"/>
      <c r="AV99" s="253"/>
      <c r="AW99" s="254" t="s">
        <v>118</v>
      </c>
      <c r="AX99" s="255"/>
      <c r="AY99" s="255"/>
      <c r="AZ99" s="255"/>
      <c r="BA99" s="256"/>
      <c r="BB99" s="254" t="s">
        <v>119</v>
      </c>
      <c r="BC99" s="255"/>
      <c r="BD99" s="255"/>
      <c r="BE99" s="255"/>
      <c r="BF99" s="256"/>
      <c r="BG99" s="26"/>
      <c r="BH99" s="26"/>
      <c r="BI99" s="26"/>
      <c r="BJ99" s="26"/>
      <c r="BK99" s="26"/>
      <c r="BL99" s="26"/>
    </row>
    <row r="100" spans="1:64" s="24" customFormat="1" ht="15" customHeight="1">
      <c r="A100" s="26"/>
      <c r="B100" s="257">
        <v>2</v>
      </c>
      <c r="C100" s="258"/>
      <c r="D100" s="139" t="s">
        <v>120</v>
      </c>
      <c r="E100" s="139"/>
      <c r="F100" s="139"/>
      <c r="G100" s="139"/>
      <c r="H100" s="139"/>
      <c r="I100" s="139"/>
      <c r="J100" s="139"/>
      <c r="K100" s="139"/>
      <c r="L100" s="139"/>
      <c r="M100" s="259" t="s">
        <v>121</v>
      </c>
      <c r="N100" s="260"/>
      <c r="O100" s="260"/>
      <c r="P100" s="260"/>
      <c r="Q100" s="260"/>
      <c r="R100" s="260"/>
      <c r="S100" s="260"/>
      <c r="T100" s="261"/>
      <c r="U100" s="259">
        <v>46053</v>
      </c>
      <c r="V100" s="260"/>
      <c r="W100" s="260"/>
      <c r="X100" s="260"/>
      <c r="Y100" s="260">
        <v>45322</v>
      </c>
      <c r="Z100" s="260"/>
      <c r="AA100" s="260"/>
      <c r="AB100" s="261"/>
      <c r="AC100" s="262">
        <v>1</v>
      </c>
      <c r="AD100" s="263"/>
      <c r="AE100" s="263"/>
      <c r="AF100" s="263"/>
      <c r="AG100" s="264"/>
      <c r="AH100" s="265">
        <v>190000</v>
      </c>
      <c r="AI100" s="265"/>
      <c r="AJ100" s="265"/>
      <c r="AK100" s="265"/>
      <c r="AL100" s="265"/>
      <c r="AM100" s="251">
        <f t="shared" ref="AM100:AM108" si="24">IF(D100="","",AH100*0.1)</f>
        <v>19000</v>
      </c>
      <c r="AN100" s="252"/>
      <c r="AO100" s="252"/>
      <c r="AP100" s="252"/>
      <c r="AQ100" s="253"/>
      <c r="AR100" s="251">
        <f t="shared" ref="AR100:AR108" si="25">IF(D100="","",SUM(AH100:AQ100))</f>
        <v>209000</v>
      </c>
      <c r="AS100" s="252"/>
      <c r="AT100" s="252"/>
      <c r="AU100" s="252"/>
      <c r="AV100" s="253"/>
      <c r="AW100" s="254" t="s">
        <v>118</v>
      </c>
      <c r="AX100" s="255"/>
      <c r="AY100" s="255"/>
      <c r="AZ100" s="255"/>
      <c r="BA100" s="256"/>
      <c r="BB100" s="254" t="s">
        <v>122</v>
      </c>
      <c r="BC100" s="255"/>
      <c r="BD100" s="255"/>
      <c r="BE100" s="255"/>
      <c r="BF100" s="256"/>
      <c r="BG100" s="26"/>
      <c r="BH100" s="26"/>
      <c r="BI100" s="26"/>
      <c r="BJ100" s="26"/>
      <c r="BK100" s="26"/>
      <c r="BL100" s="26"/>
    </row>
    <row r="101" spans="1:64" s="24" customFormat="1" ht="15" customHeight="1">
      <c r="A101" s="26"/>
      <c r="B101" s="257">
        <v>3</v>
      </c>
      <c r="C101" s="258"/>
      <c r="D101" s="139" t="s">
        <v>123</v>
      </c>
      <c r="E101" s="139"/>
      <c r="F101" s="139"/>
      <c r="G101" s="139"/>
      <c r="H101" s="139"/>
      <c r="I101" s="139"/>
      <c r="J101" s="139"/>
      <c r="K101" s="139"/>
      <c r="L101" s="139"/>
      <c r="M101" s="259" t="s">
        <v>124</v>
      </c>
      <c r="N101" s="260"/>
      <c r="O101" s="260"/>
      <c r="P101" s="260"/>
      <c r="Q101" s="260"/>
      <c r="R101" s="260"/>
      <c r="S101" s="260"/>
      <c r="T101" s="261"/>
      <c r="U101" s="259">
        <v>46081</v>
      </c>
      <c r="V101" s="260"/>
      <c r="W101" s="260"/>
      <c r="X101" s="260"/>
      <c r="Y101" s="260">
        <v>45350</v>
      </c>
      <c r="Z101" s="260"/>
      <c r="AA101" s="260"/>
      <c r="AB101" s="261"/>
      <c r="AC101" s="262">
        <v>1</v>
      </c>
      <c r="AD101" s="263"/>
      <c r="AE101" s="263"/>
      <c r="AF101" s="263"/>
      <c r="AG101" s="264"/>
      <c r="AH101" s="265">
        <v>100000</v>
      </c>
      <c r="AI101" s="265"/>
      <c r="AJ101" s="265"/>
      <c r="AK101" s="265"/>
      <c r="AL101" s="265"/>
      <c r="AM101" s="251">
        <f t="shared" si="24"/>
        <v>10000</v>
      </c>
      <c r="AN101" s="252"/>
      <c r="AO101" s="252"/>
      <c r="AP101" s="252"/>
      <c r="AQ101" s="253"/>
      <c r="AR101" s="251">
        <f t="shared" si="25"/>
        <v>110000</v>
      </c>
      <c r="AS101" s="252"/>
      <c r="AT101" s="252"/>
      <c r="AU101" s="252"/>
      <c r="AV101" s="253"/>
      <c r="AW101" s="254" t="s">
        <v>118</v>
      </c>
      <c r="AX101" s="255"/>
      <c r="AY101" s="255"/>
      <c r="AZ101" s="255"/>
      <c r="BA101" s="256"/>
      <c r="BB101" s="254" t="s">
        <v>122</v>
      </c>
      <c r="BC101" s="255"/>
      <c r="BD101" s="255"/>
      <c r="BE101" s="255"/>
      <c r="BF101" s="256"/>
      <c r="BG101" s="26"/>
      <c r="BH101" s="26"/>
      <c r="BI101" s="26"/>
      <c r="BJ101" s="26"/>
      <c r="BK101" s="26"/>
      <c r="BL101" s="26"/>
    </row>
    <row r="102" spans="1:64" s="24" customFormat="1" ht="15" customHeight="1">
      <c r="A102" s="26"/>
      <c r="B102" s="257">
        <v>4</v>
      </c>
      <c r="C102" s="258"/>
      <c r="D102" s="139"/>
      <c r="E102" s="139"/>
      <c r="F102" s="139"/>
      <c r="G102" s="139"/>
      <c r="H102" s="139"/>
      <c r="I102" s="139"/>
      <c r="J102" s="139"/>
      <c r="K102" s="139"/>
      <c r="L102" s="139"/>
      <c r="M102" s="259"/>
      <c r="N102" s="260"/>
      <c r="O102" s="260"/>
      <c r="P102" s="260"/>
      <c r="Q102" s="260"/>
      <c r="R102" s="260"/>
      <c r="S102" s="260"/>
      <c r="T102" s="261"/>
      <c r="U102" s="259"/>
      <c r="V102" s="260"/>
      <c r="W102" s="260"/>
      <c r="X102" s="260"/>
      <c r="Y102" s="260"/>
      <c r="Z102" s="260"/>
      <c r="AA102" s="260"/>
      <c r="AB102" s="261"/>
      <c r="AC102" s="262"/>
      <c r="AD102" s="263"/>
      <c r="AE102" s="263"/>
      <c r="AF102" s="263"/>
      <c r="AG102" s="264"/>
      <c r="AH102" s="265"/>
      <c r="AI102" s="265"/>
      <c r="AJ102" s="265"/>
      <c r="AK102" s="265"/>
      <c r="AL102" s="265"/>
      <c r="AM102" s="251" t="str">
        <f t="shared" si="24"/>
        <v/>
      </c>
      <c r="AN102" s="252"/>
      <c r="AO102" s="252"/>
      <c r="AP102" s="252"/>
      <c r="AQ102" s="253"/>
      <c r="AR102" s="251" t="str">
        <f t="shared" si="25"/>
        <v/>
      </c>
      <c r="AS102" s="252"/>
      <c r="AT102" s="252"/>
      <c r="AU102" s="252"/>
      <c r="AV102" s="253"/>
      <c r="AW102" s="254"/>
      <c r="AX102" s="255"/>
      <c r="AY102" s="255"/>
      <c r="AZ102" s="255"/>
      <c r="BA102" s="256"/>
      <c r="BB102" s="254"/>
      <c r="BC102" s="255"/>
      <c r="BD102" s="255"/>
      <c r="BE102" s="255"/>
      <c r="BF102" s="256"/>
      <c r="BG102" s="26"/>
      <c r="BH102" s="26"/>
      <c r="BI102" s="26"/>
      <c r="BJ102" s="26"/>
      <c r="BK102" s="26"/>
      <c r="BL102" s="26"/>
    </row>
    <row r="103" spans="1:64" s="24" customFormat="1" ht="15" customHeight="1">
      <c r="A103" s="26"/>
      <c r="B103" s="257">
        <v>5</v>
      </c>
      <c r="C103" s="258"/>
      <c r="D103" s="139"/>
      <c r="E103" s="139"/>
      <c r="F103" s="139"/>
      <c r="G103" s="139"/>
      <c r="H103" s="139"/>
      <c r="I103" s="139"/>
      <c r="J103" s="139"/>
      <c r="K103" s="139"/>
      <c r="L103" s="139"/>
      <c r="M103" s="259"/>
      <c r="N103" s="260"/>
      <c r="O103" s="260"/>
      <c r="P103" s="260"/>
      <c r="Q103" s="260"/>
      <c r="R103" s="260"/>
      <c r="S103" s="260"/>
      <c r="T103" s="261"/>
      <c r="U103" s="259"/>
      <c r="V103" s="260"/>
      <c r="W103" s="260"/>
      <c r="X103" s="260"/>
      <c r="Y103" s="260"/>
      <c r="Z103" s="260"/>
      <c r="AA103" s="260"/>
      <c r="AB103" s="261"/>
      <c r="AC103" s="262"/>
      <c r="AD103" s="263"/>
      <c r="AE103" s="263"/>
      <c r="AF103" s="263"/>
      <c r="AG103" s="264"/>
      <c r="AH103" s="265"/>
      <c r="AI103" s="265"/>
      <c r="AJ103" s="265"/>
      <c r="AK103" s="265"/>
      <c r="AL103" s="265"/>
      <c r="AM103" s="251" t="str">
        <f t="shared" si="24"/>
        <v/>
      </c>
      <c r="AN103" s="252"/>
      <c r="AO103" s="252"/>
      <c r="AP103" s="252"/>
      <c r="AQ103" s="253"/>
      <c r="AR103" s="251" t="str">
        <f t="shared" si="25"/>
        <v/>
      </c>
      <c r="AS103" s="252"/>
      <c r="AT103" s="252"/>
      <c r="AU103" s="252"/>
      <c r="AV103" s="253"/>
      <c r="AW103" s="254"/>
      <c r="AX103" s="255"/>
      <c r="AY103" s="255"/>
      <c r="AZ103" s="255"/>
      <c r="BA103" s="256"/>
      <c r="BB103" s="254"/>
      <c r="BC103" s="255"/>
      <c r="BD103" s="255"/>
      <c r="BE103" s="255"/>
      <c r="BF103" s="256"/>
      <c r="BG103" s="26"/>
      <c r="BH103" s="26"/>
      <c r="BI103" s="26"/>
      <c r="BJ103" s="26"/>
      <c r="BK103" s="26"/>
      <c r="BL103" s="26"/>
    </row>
    <row r="104" spans="1:64" s="24" customFormat="1" ht="15" customHeight="1">
      <c r="A104" s="26"/>
      <c r="B104" s="257">
        <v>6</v>
      </c>
      <c r="C104" s="258"/>
      <c r="D104" s="139"/>
      <c r="E104" s="139"/>
      <c r="F104" s="139"/>
      <c r="G104" s="139"/>
      <c r="H104" s="139"/>
      <c r="I104" s="139"/>
      <c r="J104" s="139"/>
      <c r="K104" s="139"/>
      <c r="L104" s="139"/>
      <c r="M104" s="259"/>
      <c r="N104" s="260"/>
      <c r="O104" s="260"/>
      <c r="P104" s="260"/>
      <c r="Q104" s="260"/>
      <c r="R104" s="260"/>
      <c r="S104" s="260"/>
      <c r="T104" s="261"/>
      <c r="U104" s="259"/>
      <c r="V104" s="260"/>
      <c r="W104" s="260"/>
      <c r="X104" s="260"/>
      <c r="Y104" s="260"/>
      <c r="Z104" s="260"/>
      <c r="AA104" s="260"/>
      <c r="AB104" s="261"/>
      <c r="AC104" s="262"/>
      <c r="AD104" s="263"/>
      <c r="AE104" s="263"/>
      <c r="AF104" s="263"/>
      <c r="AG104" s="264"/>
      <c r="AH104" s="265"/>
      <c r="AI104" s="265"/>
      <c r="AJ104" s="265"/>
      <c r="AK104" s="265"/>
      <c r="AL104" s="265"/>
      <c r="AM104" s="251" t="str">
        <f t="shared" si="24"/>
        <v/>
      </c>
      <c r="AN104" s="252"/>
      <c r="AO104" s="252"/>
      <c r="AP104" s="252"/>
      <c r="AQ104" s="253"/>
      <c r="AR104" s="251" t="str">
        <f t="shared" si="25"/>
        <v/>
      </c>
      <c r="AS104" s="252"/>
      <c r="AT104" s="252"/>
      <c r="AU104" s="252"/>
      <c r="AV104" s="253"/>
      <c r="AW104" s="254"/>
      <c r="AX104" s="255"/>
      <c r="AY104" s="255"/>
      <c r="AZ104" s="255"/>
      <c r="BA104" s="256"/>
      <c r="BB104" s="254"/>
      <c r="BC104" s="255"/>
      <c r="BD104" s="255"/>
      <c r="BE104" s="255"/>
      <c r="BF104" s="256"/>
      <c r="BG104" s="26"/>
      <c r="BH104" s="26"/>
      <c r="BI104" s="26"/>
      <c r="BJ104" s="26"/>
      <c r="BK104" s="26"/>
      <c r="BL104" s="26"/>
    </row>
    <row r="105" spans="1:64" s="24" customFormat="1" ht="15" customHeight="1">
      <c r="A105" s="26"/>
      <c r="B105" s="257">
        <v>7</v>
      </c>
      <c r="C105" s="258"/>
      <c r="D105" s="139"/>
      <c r="E105" s="139"/>
      <c r="F105" s="139"/>
      <c r="G105" s="139"/>
      <c r="H105" s="139"/>
      <c r="I105" s="139"/>
      <c r="J105" s="139"/>
      <c r="K105" s="139"/>
      <c r="L105" s="139"/>
      <c r="M105" s="259"/>
      <c r="N105" s="260"/>
      <c r="O105" s="260"/>
      <c r="P105" s="260"/>
      <c r="Q105" s="260"/>
      <c r="R105" s="260"/>
      <c r="S105" s="260"/>
      <c r="T105" s="261"/>
      <c r="U105" s="259"/>
      <c r="V105" s="260"/>
      <c r="W105" s="260"/>
      <c r="X105" s="260"/>
      <c r="Y105" s="260"/>
      <c r="Z105" s="260"/>
      <c r="AA105" s="260"/>
      <c r="AB105" s="261"/>
      <c r="AC105" s="262"/>
      <c r="AD105" s="263"/>
      <c r="AE105" s="263"/>
      <c r="AF105" s="263"/>
      <c r="AG105" s="264"/>
      <c r="AH105" s="265"/>
      <c r="AI105" s="265"/>
      <c r="AJ105" s="265"/>
      <c r="AK105" s="265"/>
      <c r="AL105" s="265"/>
      <c r="AM105" s="251" t="str">
        <f t="shared" si="24"/>
        <v/>
      </c>
      <c r="AN105" s="252"/>
      <c r="AO105" s="252"/>
      <c r="AP105" s="252"/>
      <c r="AQ105" s="253"/>
      <c r="AR105" s="251" t="str">
        <f t="shared" si="25"/>
        <v/>
      </c>
      <c r="AS105" s="252"/>
      <c r="AT105" s="252"/>
      <c r="AU105" s="252"/>
      <c r="AV105" s="253"/>
      <c r="AW105" s="254"/>
      <c r="AX105" s="255"/>
      <c r="AY105" s="255"/>
      <c r="AZ105" s="255"/>
      <c r="BA105" s="256"/>
      <c r="BB105" s="254"/>
      <c r="BC105" s="255"/>
      <c r="BD105" s="255"/>
      <c r="BE105" s="255"/>
      <c r="BF105" s="256"/>
      <c r="BG105" s="26"/>
      <c r="BH105" s="26"/>
      <c r="BI105" s="26"/>
      <c r="BJ105" s="26"/>
      <c r="BK105" s="26"/>
      <c r="BL105" s="26"/>
    </row>
    <row r="106" spans="1:64" s="24" customFormat="1" ht="15" customHeight="1">
      <c r="A106" s="26"/>
      <c r="B106" s="257">
        <v>8</v>
      </c>
      <c r="C106" s="258"/>
      <c r="D106" s="139"/>
      <c r="E106" s="139"/>
      <c r="F106" s="139"/>
      <c r="G106" s="139"/>
      <c r="H106" s="139"/>
      <c r="I106" s="139"/>
      <c r="J106" s="139"/>
      <c r="K106" s="139"/>
      <c r="L106" s="139"/>
      <c r="M106" s="259"/>
      <c r="N106" s="260"/>
      <c r="O106" s="260"/>
      <c r="P106" s="260"/>
      <c r="Q106" s="260"/>
      <c r="R106" s="260"/>
      <c r="S106" s="260"/>
      <c r="T106" s="261"/>
      <c r="U106" s="259"/>
      <c r="V106" s="260"/>
      <c r="W106" s="260"/>
      <c r="X106" s="260"/>
      <c r="Y106" s="260"/>
      <c r="Z106" s="260"/>
      <c r="AA106" s="260"/>
      <c r="AB106" s="261"/>
      <c r="AC106" s="262"/>
      <c r="AD106" s="263"/>
      <c r="AE106" s="263"/>
      <c r="AF106" s="263"/>
      <c r="AG106" s="264"/>
      <c r="AH106" s="265"/>
      <c r="AI106" s="265"/>
      <c r="AJ106" s="265"/>
      <c r="AK106" s="265"/>
      <c r="AL106" s="265"/>
      <c r="AM106" s="251" t="str">
        <f t="shared" si="24"/>
        <v/>
      </c>
      <c r="AN106" s="252"/>
      <c r="AO106" s="252"/>
      <c r="AP106" s="252"/>
      <c r="AQ106" s="253"/>
      <c r="AR106" s="251" t="str">
        <f t="shared" si="25"/>
        <v/>
      </c>
      <c r="AS106" s="252"/>
      <c r="AT106" s="252"/>
      <c r="AU106" s="252"/>
      <c r="AV106" s="253"/>
      <c r="AW106" s="254"/>
      <c r="AX106" s="255"/>
      <c r="AY106" s="255"/>
      <c r="AZ106" s="255"/>
      <c r="BA106" s="256"/>
      <c r="BB106" s="254"/>
      <c r="BC106" s="255"/>
      <c r="BD106" s="255"/>
      <c r="BE106" s="255"/>
      <c r="BF106" s="256"/>
      <c r="BG106" s="26"/>
      <c r="BH106" s="26"/>
      <c r="BI106" s="26"/>
      <c r="BJ106" s="26"/>
      <c r="BK106" s="26"/>
      <c r="BL106" s="26"/>
    </row>
    <row r="107" spans="1:64" s="24" customFormat="1" ht="15" customHeight="1">
      <c r="A107" s="26"/>
      <c r="B107" s="257">
        <v>9</v>
      </c>
      <c r="C107" s="258"/>
      <c r="D107" s="139"/>
      <c r="E107" s="139"/>
      <c r="F107" s="139"/>
      <c r="G107" s="139"/>
      <c r="H107" s="139"/>
      <c r="I107" s="139"/>
      <c r="J107" s="139"/>
      <c r="K107" s="139"/>
      <c r="L107" s="139"/>
      <c r="M107" s="259"/>
      <c r="N107" s="260"/>
      <c r="O107" s="260"/>
      <c r="P107" s="260"/>
      <c r="Q107" s="260"/>
      <c r="R107" s="260"/>
      <c r="S107" s="260"/>
      <c r="T107" s="261"/>
      <c r="U107" s="259"/>
      <c r="V107" s="260"/>
      <c r="W107" s="260"/>
      <c r="X107" s="260"/>
      <c r="Y107" s="260"/>
      <c r="Z107" s="260"/>
      <c r="AA107" s="260"/>
      <c r="AB107" s="261"/>
      <c r="AC107" s="262"/>
      <c r="AD107" s="263"/>
      <c r="AE107" s="263"/>
      <c r="AF107" s="263"/>
      <c r="AG107" s="264"/>
      <c r="AH107" s="265"/>
      <c r="AI107" s="265"/>
      <c r="AJ107" s="265"/>
      <c r="AK107" s="265"/>
      <c r="AL107" s="265"/>
      <c r="AM107" s="251" t="str">
        <f t="shared" si="24"/>
        <v/>
      </c>
      <c r="AN107" s="252"/>
      <c r="AO107" s="252"/>
      <c r="AP107" s="252"/>
      <c r="AQ107" s="253"/>
      <c r="AR107" s="251" t="str">
        <f t="shared" si="25"/>
        <v/>
      </c>
      <c r="AS107" s="252"/>
      <c r="AT107" s="252"/>
      <c r="AU107" s="252"/>
      <c r="AV107" s="253"/>
      <c r="AW107" s="254"/>
      <c r="AX107" s="255"/>
      <c r="AY107" s="255"/>
      <c r="AZ107" s="255"/>
      <c r="BA107" s="256"/>
      <c r="BB107" s="254"/>
      <c r="BC107" s="255"/>
      <c r="BD107" s="255"/>
      <c r="BE107" s="255"/>
      <c r="BF107" s="256"/>
      <c r="BG107" s="26"/>
      <c r="BH107" s="26"/>
      <c r="BI107" s="26"/>
      <c r="BJ107" s="26"/>
      <c r="BK107" s="26"/>
      <c r="BL107" s="26"/>
    </row>
    <row r="108" spans="1:64" s="24" customFormat="1" ht="15" customHeight="1">
      <c r="A108" s="26"/>
      <c r="B108" s="257">
        <v>10</v>
      </c>
      <c r="C108" s="258"/>
      <c r="D108" s="139"/>
      <c r="E108" s="139"/>
      <c r="F108" s="139"/>
      <c r="G108" s="139"/>
      <c r="H108" s="139"/>
      <c r="I108" s="139"/>
      <c r="J108" s="139"/>
      <c r="K108" s="139"/>
      <c r="L108" s="139"/>
      <c r="M108" s="259"/>
      <c r="N108" s="260"/>
      <c r="O108" s="260"/>
      <c r="P108" s="260"/>
      <c r="Q108" s="260"/>
      <c r="R108" s="260"/>
      <c r="S108" s="260"/>
      <c r="T108" s="261"/>
      <c r="U108" s="259"/>
      <c r="V108" s="260"/>
      <c r="W108" s="260"/>
      <c r="X108" s="260"/>
      <c r="Y108" s="260"/>
      <c r="Z108" s="260"/>
      <c r="AA108" s="260"/>
      <c r="AB108" s="261"/>
      <c r="AC108" s="262"/>
      <c r="AD108" s="263"/>
      <c r="AE108" s="263"/>
      <c r="AF108" s="263"/>
      <c r="AG108" s="264"/>
      <c r="AH108" s="265"/>
      <c r="AI108" s="265"/>
      <c r="AJ108" s="265"/>
      <c r="AK108" s="265"/>
      <c r="AL108" s="265"/>
      <c r="AM108" s="251" t="str">
        <f t="shared" si="24"/>
        <v/>
      </c>
      <c r="AN108" s="252"/>
      <c r="AO108" s="252"/>
      <c r="AP108" s="252"/>
      <c r="AQ108" s="253"/>
      <c r="AR108" s="251" t="str">
        <f t="shared" si="25"/>
        <v/>
      </c>
      <c r="AS108" s="252"/>
      <c r="AT108" s="252"/>
      <c r="AU108" s="252"/>
      <c r="AV108" s="253"/>
      <c r="AW108" s="254"/>
      <c r="AX108" s="255"/>
      <c r="AY108" s="255"/>
      <c r="AZ108" s="255"/>
      <c r="BA108" s="256"/>
      <c r="BB108" s="254"/>
      <c r="BC108" s="255"/>
      <c r="BD108" s="255"/>
      <c r="BE108" s="255"/>
      <c r="BF108" s="256"/>
      <c r="BG108" s="26"/>
      <c r="BH108" s="26"/>
      <c r="BI108" s="26"/>
      <c r="BJ108" s="26"/>
      <c r="BK108" s="26"/>
      <c r="BL108" s="26"/>
    </row>
    <row r="109" spans="1:64" s="24" customFormat="1" ht="1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row>
    <row r="110" spans="1:64">
      <c r="B110" s="1"/>
      <c r="C110" s="170" t="s">
        <v>125</v>
      </c>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AN110" s="3"/>
      <c r="AO110" s="3"/>
      <c r="AP110" s="3"/>
      <c r="AQ110" s="3"/>
      <c r="AR110" s="3"/>
      <c r="AS110" s="3"/>
      <c r="AT110" s="31"/>
      <c r="AU110" s="32"/>
      <c r="AV110" s="32"/>
      <c r="AW110" s="32"/>
      <c r="AX110" s="33"/>
      <c r="AY110" s="33"/>
      <c r="AZ110" s="33"/>
      <c r="BA110" s="33"/>
      <c r="BB110" s="33"/>
      <c r="BC110" s="33"/>
    </row>
    <row r="111" spans="1:64">
      <c r="B111" s="167"/>
      <c r="C111" s="167"/>
      <c r="D111" s="167" t="s">
        <v>126</v>
      </c>
      <c r="E111" s="167"/>
      <c r="F111" s="167"/>
      <c r="G111" s="167"/>
      <c r="H111" s="167"/>
      <c r="I111" s="167" t="s">
        <v>127</v>
      </c>
      <c r="J111" s="167"/>
      <c r="K111" s="167"/>
      <c r="L111" s="167"/>
      <c r="M111" s="167" t="s">
        <v>128</v>
      </c>
      <c r="N111" s="167"/>
      <c r="O111" s="167"/>
      <c r="P111" s="167"/>
      <c r="Q111" s="167"/>
      <c r="R111" s="167"/>
      <c r="S111" s="167"/>
      <c r="T111" s="167"/>
      <c r="U111" s="271" t="s">
        <v>129</v>
      </c>
      <c r="V111" s="271"/>
      <c r="W111" s="271"/>
      <c r="X111" s="271"/>
      <c r="Y111" s="271"/>
      <c r="Z111" s="167" t="s">
        <v>112</v>
      </c>
      <c r="AA111" s="167"/>
      <c r="AB111" s="167"/>
      <c r="AC111" s="167"/>
      <c r="AD111" s="167"/>
      <c r="AE111" s="167" t="s">
        <v>113</v>
      </c>
      <c r="AF111" s="167"/>
      <c r="AG111" s="167"/>
      <c r="AH111" s="167"/>
      <c r="AI111" s="167"/>
      <c r="AJ111" s="167" t="s">
        <v>130</v>
      </c>
      <c r="AK111" s="167"/>
      <c r="AL111" s="167"/>
      <c r="AM111" s="167"/>
      <c r="AN111" s="167"/>
      <c r="AO111" s="167"/>
      <c r="AP111" s="167"/>
      <c r="AQ111" s="167"/>
      <c r="AW111" s="270"/>
      <c r="AX111" s="270"/>
      <c r="AY111" s="33"/>
      <c r="AZ111" s="33"/>
      <c r="BA111" s="33"/>
      <c r="BB111" s="33"/>
      <c r="BC111" s="33"/>
    </row>
    <row r="112" spans="1:64">
      <c r="B112" s="266">
        <v>1</v>
      </c>
      <c r="C112" s="266"/>
      <c r="D112" s="185" t="s">
        <v>131</v>
      </c>
      <c r="E112" s="185"/>
      <c r="F112" s="185"/>
      <c r="G112" s="185"/>
      <c r="H112" s="185"/>
      <c r="I112" s="185" t="s">
        <v>132</v>
      </c>
      <c r="J112" s="185"/>
      <c r="K112" s="185"/>
      <c r="L112" s="185"/>
      <c r="M112" s="267">
        <v>46023</v>
      </c>
      <c r="N112" s="267"/>
      <c r="O112" s="267"/>
      <c r="P112" s="267"/>
      <c r="Q112" s="267"/>
      <c r="R112" s="267"/>
      <c r="S112" s="267"/>
      <c r="T112" s="267"/>
      <c r="U112" s="265">
        <v>750000</v>
      </c>
      <c r="V112" s="265"/>
      <c r="W112" s="265"/>
      <c r="X112" s="265"/>
      <c r="Y112" s="265"/>
      <c r="Z112" s="268">
        <f>IF(D112="","",U112*0.1)</f>
        <v>75000</v>
      </c>
      <c r="AA112" s="268"/>
      <c r="AB112" s="268"/>
      <c r="AC112" s="268"/>
      <c r="AD112" s="268"/>
      <c r="AE112" s="268">
        <f t="shared" ref="AE112:AE115" si="26">IF(U112="","",SUM(U112:AD112))</f>
        <v>825000</v>
      </c>
      <c r="AF112" s="268"/>
      <c r="AG112" s="268"/>
      <c r="AH112" s="268"/>
      <c r="AI112" s="268"/>
      <c r="AJ112" s="185" t="s">
        <v>118</v>
      </c>
      <c r="AK112" s="185"/>
      <c r="AL112" s="185"/>
      <c r="AM112" s="185"/>
      <c r="AN112" s="185"/>
      <c r="AO112" s="185"/>
      <c r="AP112" s="185"/>
      <c r="AQ112" s="185"/>
      <c r="AR112" s="33"/>
      <c r="AS112" s="33"/>
      <c r="AW112" s="269"/>
      <c r="AX112" s="269"/>
      <c r="AY112" s="33"/>
      <c r="AZ112" s="33"/>
      <c r="BA112" s="33"/>
      <c r="BB112" s="33"/>
      <c r="BC112" s="33"/>
    </row>
    <row r="113" spans="2:55" ht="18.75" customHeight="1">
      <c r="B113" s="266">
        <v>2</v>
      </c>
      <c r="C113" s="266"/>
      <c r="D113" s="185" t="s">
        <v>133</v>
      </c>
      <c r="E113" s="185"/>
      <c r="F113" s="185"/>
      <c r="G113" s="185"/>
      <c r="H113" s="185"/>
      <c r="I113" s="185" t="s">
        <v>134</v>
      </c>
      <c r="J113" s="185"/>
      <c r="K113" s="185"/>
      <c r="L113" s="185"/>
      <c r="M113" s="267">
        <v>46023</v>
      </c>
      <c r="N113" s="267"/>
      <c r="O113" s="267"/>
      <c r="P113" s="267"/>
      <c r="Q113" s="267"/>
      <c r="R113" s="267"/>
      <c r="S113" s="267"/>
      <c r="T113" s="267"/>
      <c r="U113" s="265">
        <v>300000</v>
      </c>
      <c r="V113" s="265"/>
      <c r="W113" s="265"/>
      <c r="X113" s="265"/>
      <c r="Y113" s="265"/>
      <c r="Z113" s="268">
        <f t="shared" ref="Z113:Z115" si="27">IF(D113="","",U113*0.1)</f>
        <v>30000</v>
      </c>
      <c r="AA113" s="268"/>
      <c r="AB113" s="268"/>
      <c r="AC113" s="268"/>
      <c r="AD113" s="268"/>
      <c r="AE113" s="268">
        <f t="shared" si="26"/>
        <v>330000</v>
      </c>
      <c r="AF113" s="268"/>
      <c r="AG113" s="268"/>
      <c r="AH113" s="268"/>
      <c r="AI113" s="268"/>
      <c r="AJ113" s="185" t="s">
        <v>118</v>
      </c>
      <c r="AK113" s="185"/>
      <c r="AL113" s="185"/>
      <c r="AM113" s="185"/>
      <c r="AN113" s="185"/>
      <c r="AO113" s="185"/>
      <c r="AP113" s="185"/>
      <c r="AQ113" s="185"/>
      <c r="AR113" s="33"/>
      <c r="AS113" s="33"/>
      <c r="AW113" s="269"/>
      <c r="AX113" s="269"/>
      <c r="AY113" s="33"/>
      <c r="AZ113" s="33"/>
      <c r="BA113" s="33"/>
      <c r="BB113" s="33"/>
      <c r="BC113" s="33"/>
    </row>
    <row r="114" spans="2:55" ht="18.75" customHeight="1">
      <c r="B114" s="266">
        <v>3</v>
      </c>
      <c r="C114" s="266"/>
      <c r="D114" s="185" t="s">
        <v>135</v>
      </c>
      <c r="E114" s="185"/>
      <c r="F114" s="185"/>
      <c r="G114" s="185"/>
      <c r="H114" s="185"/>
      <c r="I114" s="185" t="s">
        <v>132</v>
      </c>
      <c r="J114" s="185"/>
      <c r="K114" s="185"/>
      <c r="L114" s="185"/>
      <c r="M114" s="267">
        <v>46054</v>
      </c>
      <c r="N114" s="267"/>
      <c r="O114" s="267"/>
      <c r="P114" s="267"/>
      <c r="Q114" s="267"/>
      <c r="R114" s="267"/>
      <c r="S114" s="267"/>
      <c r="T114" s="267"/>
      <c r="U114" s="265">
        <v>750000</v>
      </c>
      <c r="V114" s="265"/>
      <c r="W114" s="265"/>
      <c r="X114" s="265"/>
      <c r="Y114" s="265"/>
      <c r="Z114" s="268">
        <f t="shared" si="27"/>
        <v>75000</v>
      </c>
      <c r="AA114" s="268"/>
      <c r="AB114" s="268"/>
      <c r="AC114" s="268"/>
      <c r="AD114" s="268"/>
      <c r="AE114" s="268">
        <f t="shared" si="26"/>
        <v>825000</v>
      </c>
      <c r="AF114" s="268"/>
      <c r="AG114" s="268"/>
      <c r="AH114" s="268"/>
      <c r="AI114" s="268"/>
      <c r="AJ114" s="185" t="s">
        <v>118</v>
      </c>
      <c r="AK114" s="185"/>
      <c r="AL114" s="185"/>
      <c r="AM114" s="185"/>
      <c r="AN114" s="185"/>
      <c r="AO114" s="185"/>
      <c r="AP114" s="185"/>
      <c r="AQ114" s="185"/>
      <c r="AR114" s="33"/>
      <c r="AS114" s="33"/>
      <c r="AW114" s="269"/>
      <c r="AX114" s="269"/>
      <c r="AY114" s="33"/>
      <c r="AZ114" s="33"/>
      <c r="BA114" s="33"/>
      <c r="BB114" s="33"/>
      <c r="BC114" s="33"/>
    </row>
    <row r="115" spans="2:55" ht="18.75" customHeight="1">
      <c r="B115" s="266">
        <v>4</v>
      </c>
      <c r="C115" s="266"/>
      <c r="D115" s="185"/>
      <c r="E115" s="185"/>
      <c r="F115" s="185"/>
      <c r="G115" s="185"/>
      <c r="H115" s="185"/>
      <c r="I115" s="185"/>
      <c r="J115" s="185"/>
      <c r="K115" s="185"/>
      <c r="L115" s="185"/>
      <c r="M115" s="267"/>
      <c r="N115" s="267"/>
      <c r="O115" s="267"/>
      <c r="P115" s="267"/>
      <c r="Q115" s="267"/>
      <c r="R115" s="267"/>
      <c r="S115" s="267"/>
      <c r="T115" s="267"/>
      <c r="U115" s="265"/>
      <c r="V115" s="265"/>
      <c r="W115" s="265"/>
      <c r="X115" s="265"/>
      <c r="Y115" s="265"/>
      <c r="Z115" s="268" t="str">
        <f t="shared" si="27"/>
        <v/>
      </c>
      <c r="AA115" s="268"/>
      <c r="AB115" s="268"/>
      <c r="AC115" s="268"/>
      <c r="AD115" s="268"/>
      <c r="AE115" s="268" t="str">
        <f t="shared" si="26"/>
        <v/>
      </c>
      <c r="AF115" s="268"/>
      <c r="AG115" s="268"/>
      <c r="AH115" s="268"/>
      <c r="AI115" s="268"/>
      <c r="AJ115" s="185"/>
      <c r="AK115" s="185"/>
      <c r="AL115" s="185"/>
      <c r="AM115" s="185"/>
      <c r="AN115" s="185"/>
      <c r="AO115" s="185"/>
      <c r="AP115" s="185"/>
      <c r="AQ115" s="185"/>
      <c r="AR115" s="33"/>
      <c r="AS115" s="33"/>
      <c r="AW115" s="270"/>
      <c r="AX115" s="270"/>
      <c r="AY115" s="33"/>
      <c r="AZ115" s="33"/>
      <c r="BA115" s="33"/>
      <c r="BB115" s="33"/>
      <c r="BC115" s="33"/>
    </row>
    <row r="116" spans="2:55" ht="18.75" customHeight="1">
      <c r="B116" s="266">
        <v>5</v>
      </c>
      <c r="C116" s="266"/>
      <c r="D116" s="185"/>
      <c r="E116" s="185"/>
      <c r="F116" s="185"/>
      <c r="G116" s="185"/>
      <c r="H116" s="185"/>
      <c r="I116" s="185"/>
      <c r="J116" s="185"/>
      <c r="K116" s="185"/>
      <c r="L116" s="185"/>
      <c r="M116" s="267"/>
      <c r="N116" s="267"/>
      <c r="O116" s="267"/>
      <c r="P116" s="267"/>
      <c r="Q116" s="267"/>
      <c r="R116" s="267"/>
      <c r="S116" s="267"/>
      <c r="T116" s="267"/>
      <c r="U116" s="265"/>
      <c r="V116" s="265"/>
      <c r="W116" s="265"/>
      <c r="X116" s="265"/>
      <c r="Y116" s="265"/>
      <c r="Z116" s="268" t="str">
        <f t="shared" ref="Z116:Z131" si="28">IF(D116="","",U116*0.1)</f>
        <v/>
      </c>
      <c r="AA116" s="268"/>
      <c r="AB116" s="268"/>
      <c r="AC116" s="268"/>
      <c r="AD116" s="268"/>
      <c r="AE116" s="268" t="str">
        <f t="shared" ref="AE116:AE131" si="29">IF(U116="","",SUM(U116:AD116))</f>
        <v/>
      </c>
      <c r="AF116" s="268"/>
      <c r="AG116" s="268"/>
      <c r="AH116" s="268"/>
      <c r="AI116" s="268"/>
      <c r="AJ116" s="185"/>
      <c r="AK116" s="185"/>
      <c r="AL116" s="185"/>
      <c r="AM116" s="185"/>
      <c r="AN116" s="185"/>
      <c r="AO116" s="185"/>
      <c r="AP116" s="185"/>
      <c r="AQ116" s="185"/>
      <c r="AR116" s="33"/>
      <c r="AS116" s="33"/>
      <c r="AW116" s="269"/>
      <c r="AX116" s="269"/>
      <c r="AY116" s="33"/>
      <c r="AZ116" s="33"/>
      <c r="BA116" s="33"/>
      <c r="BB116" s="33"/>
      <c r="BC116" s="33"/>
    </row>
    <row r="117" spans="2:55" ht="18.75" customHeight="1">
      <c r="B117" s="266">
        <v>6</v>
      </c>
      <c r="C117" s="266"/>
      <c r="D117" s="185"/>
      <c r="E117" s="185"/>
      <c r="F117" s="185"/>
      <c r="G117" s="185"/>
      <c r="H117" s="185"/>
      <c r="I117" s="185"/>
      <c r="J117" s="185"/>
      <c r="K117" s="185"/>
      <c r="L117" s="185"/>
      <c r="M117" s="267"/>
      <c r="N117" s="267"/>
      <c r="O117" s="267"/>
      <c r="P117" s="267"/>
      <c r="Q117" s="267"/>
      <c r="R117" s="267"/>
      <c r="S117" s="267"/>
      <c r="T117" s="267"/>
      <c r="U117" s="265"/>
      <c r="V117" s="265"/>
      <c r="W117" s="265"/>
      <c r="X117" s="265"/>
      <c r="Y117" s="265"/>
      <c r="Z117" s="268" t="str">
        <f t="shared" si="28"/>
        <v/>
      </c>
      <c r="AA117" s="268"/>
      <c r="AB117" s="268"/>
      <c r="AC117" s="268"/>
      <c r="AD117" s="268"/>
      <c r="AE117" s="268" t="str">
        <f t="shared" si="29"/>
        <v/>
      </c>
      <c r="AF117" s="268"/>
      <c r="AG117" s="268"/>
      <c r="AH117" s="268"/>
      <c r="AI117" s="268"/>
      <c r="AJ117" s="185"/>
      <c r="AK117" s="185"/>
      <c r="AL117" s="185"/>
      <c r="AM117" s="185"/>
      <c r="AN117" s="185"/>
      <c r="AO117" s="185"/>
      <c r="AP117" s="185"/>
      <c r="AQ117" s="185"/>
      <c r="AR117" s="33"/>
      <c r="AS117" s="33"/>
      <c r="AW117" s="269"/>
      <c r="AX117" s="269"/>
      <c r="AY117" s="33"/>
      <c r="AZ117" s="33"/>
      <c r="BA117" s="33"/>
      <c r="BB117" s="33"/>
      <c r="BC117" s="33"/>
    </row>
    <row r="118" spans="2:55" ht="18.75" customHeight="1">
      <c r="B118" s="266">
        <v>7</v>
      </c>
      <c r="C118" s="266"/>
      <c r="D118" s="185"/>
      <c r="E118" s="185"/>
      <c r="F118" s="185"/>
      <c r="G118" s="185"/>
      <c r="H118" s="185"/>
      <c r="I118" s="185"/>
      <c r="J118" s="185"/>
      <c r="K118" s="185"/>
      <c r="L118" s="185"/>
      <c r="M118" s="267"/>
      <c r="N118" s="267"/>
      <c r="O118" s="267"/>
      <c r="P118" s="267"/>
      <c r="Q118" s="267"/>
      <c r="R118" s="267"/>
      <c r="S118" s="267"/>
      <c r="T118" s="267"/>
      <c r="U118" s="265"/>
      <c r="V118" s="265"/>
      <c r="W118" s="265"/>
      <c r="X118" s="265"/>
      <c r="Y118" s="265"/>
      <c r="Z118" s="268" t="str">
        <f t="shared" si="28"/>
        <v/>
      </c>
      <c r="AA118" s="268"/>
      <c r="AB118" s="268"/>
      <c r="AC118" s="268"/>
      <c r="AD118" s="268"/>
      <c r="AE118" s="268" t="str">
        <f t="shared" si="29"/>
        <v/>
      </c>
      <c r="AF118" s="268"/>
      <c r="AG118" s="268"/>
      <c r="AH118" s="268"/>
      <c r="AI118" s="268"/>
      <c r="AJ118" s="185"/>
      <c r="AK118" s="185"/>
      <c r="AL118" s="185"/>
      <c r="AM118" s="185"/>
      <c r="AN118" s="185"/>
      <c r="AO118" s="185"/>
      <c r="AP118" s="185"/>
      <c r="AQ118" s="185"/>
      <c r="AR118" s="33"/>
      <c r="AS118" s="33"/>
      <c r="AW118" s="269"/>
      <c r="AX118" s="269"/>
      <c r="AY118" s="33"/>
      <c r="AZ118" s="33"/>
      <c r="BA118" s="33"/>
      <c r="BB118" s="33"/>
      <c r="BC118" s="33"/>
    </row>
    <row r="119" spans="2:55" ht="18.75" customHeight="1">
      <c r="B119" s="266">
        <v>8</v>
      </c>
      <c r="C119" s="266"/>
      <c r="D119" s="185"/>
      <c r="E119" s="185"/>
      <c r="F119" s="185"/>
      <c r="G119" s="185"/>
      <c r="H119" s="185"/>
      <c r="I119" s="185"/>
      <c r="J119" s="185"/>
      <c r="K119" s="185"/>
      <c r="L119" s="185"/>
      <c r="M119" s="267"/>
      <c r="N119" s="267"/>
      <c r="O119" s="267"/>
      <c r="P119" s="267"/>
      <c r="Q119" s="267"/>
      <c r="R119" s="267"/>
      <c r="S119" s="267"/>
      <c r="T119" s="267"/>
      <c r="U119" s="265"/>
      <c r="V119" s="265"/>
      <c r="W119" s="265"/>
      <c r="X119" s="265"/>
      <c r="Y119" s="265"/>
      <c r="Z119" s="268" t="str">
        <f t="shared" si="28"/>
        <v/>
      </c>
      <c r="AA119" s="268"/>
      <c r="AB119" s="268"/>
      <c r="AC119" s="268"/>
      <c r="AD119" s="268"/>
      <c r="AE119" s="268" t="str">
        <f t="shared" si="29"/>
        <v/>
      </c>
      <c r="AF119" s="268"/>
      <c r="AG119" s="268"/>
      <c r="AH119" s="268"/>
      <c r="AI119" s="268"/>
      <c r="AJ119" s="185"/>
      <c r="AK119" s="185"/>
      <c r="AL119" s="185"/>
      <c r="AM119" s="185"/>
      <c r="AN119" s="185"/>
      <c r="AO119" s="185"/>
      <c r="AP119" s="185"/>
      <c r="AQ119" s="185"/>
      <c r="AR119" s="33"/>
      <c r="AS119" s="33"/>
      <c r="AW119" s="269"/>
      <c r="AX119" s="269"/>
      <c r="AY119" s="33"/>
      <c r="AZ119" s="33"/>
      <c r="BA119" s="33"/>
      <c r="BB119" s="33"/>
      <c r="BC119" s="33"/>
    </row>
    <row r="120" spans="2:55" ht="18.75" customHeight="1">
      <c r="B120" s="266">
        <v>9</v>
      </c>
      <c r="C120" s="266"/>
      <c r="D120" s="185"/>
      <c r="E120" s="185"/>
      <c r="F120" s="185"/>
      <c r="G120" s="185"/>
      <c r="H120" s="185"/>
      <c r="I120" s="185"/>
      <c r="J120" s="185"/>
      <c r="K120" s="185"/>
      <c r="L120" s="185"/>
      <c r="M120" s="267"/>
      <c r="N120" s="267"/>
      <c r="O120" s="267"/>
      <c r="P120" s="267"/>
      <c r="Q120" s="267"/>
      <c r="R120" s="267"/>
      <c r="S120" s="267"/>
      <c r="T120" s="267"/>
      <c r="U120" s="265"/>
      <c r="V120" s="265"/>
      <c r="W120" s="265"/>
      <c r="X120" s="265"/>
      <c r="Y120" s="265"/>
      <c r="Z120" s="268" t="str">
        <f t="shared" si="28"/>
        <v/>
      </c>
      <c r="AA120" s="268"/>
      <c r="AB120" s="268"/>
      <c r="AC120" s="268"/>
      <c r="AD120" s="268"/>
      <c r="AE120" s="268" t="str">
        <f t="shared" si="29"/>
        <v/>
      </c>
      <c r="AF120" s="268"/>
      <c r="AG120" s="268"/>
      <c r="AH120" s="268"/>
      <c r="AI120" s="268"/>
      <c r="AJ120" s="185"/>
      <c r="AK120" s="185"/>
      <c r="AL120" s="185"/>
      <c r="AM120" s="185"/>
      <c r="AN120" s="185"/>
      <c r="AO120" s="185"/>
      <c r="AP120" s="185"/>
      <c r="AQ120" s="185"/>
      <c r="AR120" s="33"/>
      <c r="AS120" s="33"/>
      <c r="AW120" s="270"/>
      <c r="AX120" s="270"/>
      <c r="AY120" s="33"/>
      <c r="AZ120" s="33"/>
      <c r="BA120" s="33"/>
      <c r="BB120" s="33"/>
      <c r="BC120" s="33"/>
    </row>
    <row r="121" spans="2:55" ht="18.75" customHeight="1">
      <c r="B121" s="266">
        <v>10</v>
      </c>
      <c r="C121" s="266"/>
      <c r="D121" s="185"/>
      <c r="E121" s="185"/>
      <c r="F121" s="185"/>
      <c r="G121" s="185"/>
      <c r="H121" s="185"/>
      <c r="I121" s="185"/>
      <c r="J121" s="185"/>
      <c r="K121" s="185"/>
      <c r="L121" s="185"/>
      <c r="M121" s="267"/>
      <c r="N121" s="267"/>
      <c r="O121" s="267"/>
      <c r="P121" s="267"/>
      <c r="Q121" s="267"/>
      <c r="R121" s="267"/>
      <c r="S121" s="267"/>
      <c r="T121" s="267"/>
      <c r="U121" s="265"/>
      <c r="V121" s="265"/>
      <c r="W121" s="265"/>
      <c r="X121" s="265"/>
      <c r="Y121" s="265"/>
      <c r="Z121" s="268" t="str">
        <f t="shared" si="28"/>
        <v/>
      </c>
      <c r="AA121" s="268"/>
      <c r="AB121" s="268"/>
      <c r="AC121" s="268"/>
      <c r="AD121" s="268"/>
      <c r="AE121" s="268" t="str">
        <f t="shared" si="29"/>
        <v/>
      </c>
      <c r="AF121" s="268"/>
      <c r="AG121" s="268"/>
      <c r="AH121" s="268"/>
      <c r="AI121" s="268"/>
      <c r="AJ121" s="185"/>
      <c r="AK121" s="185"/>
      <c r="AL121" s="185"/>
      <c r="AM121" s="185"/>
      <c r="AN121" s="185"/>
      <c r="AO121" s="185"/>
      <c r="AP121" s="185"/>
      <c r="AQ121" s="185"/>
      <c r="AR121" s="33"/>
      <c r="AS121" s="33"/>
      <c r="AW121" s="269"/>
      <c r="AX121" s="269"/>
      <c r="AY121" s="33"/>
      <c r="AZ121" s="33"/>
      <c r="BA121" s="33"/>
      <c r="BB121" s="33"/>
      <c r="BC121" s="33"/>
    </row>
    <row r="122" spans="2:55" ht="18.75" customHeight="1">
      <c r="B122" s="266">
        <v>11</v>
      </c>
      <c r="C122" s="266"/>
      <c r="D122" s="185"/>
      <c r="E122" s="185"/>
      <c r="F122" s="185"/>
      <c r="G122" s="185"/>
      <c r="H122" s="185"/>
      <c r="I122" s="185"/>
      <c r="J122" s="185"/>
      <c r="K122" s="185"/>
      <c r="L122" s="185"/>
      <c r="M122" s="267"/>
      <c r="N122" s="267"/>
      <c r="O122" s="267"/>
      <c r="P122" s="267"/>
      <c r="Q122" s="267"/>
      <c r="R122" s="267"/>
      <c r="S122" s="267"/>
      <c r="T122" s="267"/>
      <c r="U122" s="265"/>
      <c r="V122" s="265"/>
      <c r="W122" s="265"/>
      <c r="X122" s="265"/>
      <c r="Y122" s="265"/>
      <c r="Z122" s="268" t="str">
        <f t="shared" si="28"/>
        <v/>
      </c>
      <c r="AA122" s="268"/>
      <c r="AB122" s="268"/>
      <c r="AC122" s="268"/>
      <c r="AD122" s="268"/>
      <c r="AE122" s="268" t="str">
        <f t="shared" si="29"/>
        <v/>
      </c>
      <c r="AF122" s="268"/>
      <c r="AG122" s="268"/>
      <c r="AH122" s="268"/>
      <c r="AI122" s="268"/>
      <c r="AJ122" s="185"/>
      <c r="AK122" s="185"/>
      <c r="AL122" s="185"/>
      <c r="AM122" s="185"/>
      <c r="AN122" s="185"/>
      <c r="AO122" s="185"/>
      <c r="AP122" s="185"/>
      <c r="AQ122" s="185"/>
      <c r="AR122" s="33"/>
      <c r="AS122" s="33"/>
      <c r="AW122" s="269"/>
      <c r="AX122" s="269"/>
      <c r="AY122" s="33"/>
      <c r="AZ122" s="33"/>
      <c r="BA122" s="33"/>
      <c r="BB122" s="33"/>
      <c r="BC122" s="33"/>
    </row>
    <row r="123" spans="2:55" ht="18.75" customHeight="1">
      <c r="B123" s="266">
        <v>12</v>
      </c>
      <c r="C123" s="266"/>
      <c r="D123" s="185"/>
      <c r="E123" s="185"/>
      <c r="F123" s="185"/>
      <c r="G123" s="185"/>
      <c r="H123" s="185"/>
      <c r="I123" s="185"/>
      <c r="J123" s="185"/>
      <c r="K123" s="185"/>
      <c r="L123" s="185"/>
      <c r="M123" s="267"/>
      <c r="N123" s="267"/>
      <c r="O123" s="267"/>
      <c r="P123" s="267"/>
      <c r="Q123" s="267"/>
      <c r="R123" s="267"/>
      <c r="S123" s="267"/>
      <c r="T123" s="267"/>
      <c r="U123" s="265"/>
      <c r="V123" s="265"/>
      <c r="W123" s="265"/>
      <c r="X123" s="265"/>
      <c r="Y123" s="265"/>
      <c r="Z123" s="268" t="str">
        <f t="shared" si="28"/>
        <v/>
      </c>
      <c r="AA123" s="268"/>
      <c r="AB123" s="268"/>
      <c r="AC123" s="268"/>
      <c r="AD123" s="268"/>
      <c r="AE123" s="268" t="str">
        <f t="shared" si="29"/>
        <v/>
      </c>
      <c r="AF123" s="268"/>
      <c r="AG123" s="268"/>
      <c r="AH123" s="268"/>
      <c r="AI123" s="268"/>
      <c r="AJ123" s="185"/>
      <c r="AK123" s="185"/>
      <c r="AL123" s="185"/>
      <c r="AM123" s="185"/>
      <c r="AN123" s="185"/>
      <c r="AO123" s="185"/>
      <c r="AP123" s="185"/>
      <c r="AQ123" s="185"/>
      <c r="AR123" s="33"/>
      <c r="AS123" s="33"/>
      <c r="AW123" s="269"/>
      <c r="AX123" s="269"/>
      <c r="AY123" s="33"/>
      <c r="AZ123" s="33"/>
      <c r="BA123" s="33"/>
      <c r="BB123" s="33"/>
      <c r="BC123" s="33"/>
    </row>
    <row r="124" spans="2:55" ht="18.75" customHeight="1">
      <c r="B124" s="266">
        <v>13</v>
      </c>
      <c r="C124" s="266"/>
      <c r="D124" s="185"/>
      <c r="E124" s="185"/>
      <c r="F124" s="185"/>
      <c r="G124" s="185"/>
      <c r="H124" s="185"/>
      <c r="I124" s="185"/>
      <c r="J124" s="185"/>
      <c r="K124" s="185"/>
      <c r="L124" s="185"/>
      <c r="M124" s="267"/>
      <c r="N124" s="267"/>
      <c r="O124" s="267"/>
      <c r="P124" s="267"/>
      <c r="Q124" s="267"/>
      <c r="R124" s="267"/>
      <c r="S124" s="267"/>
      <c r="T124" s="267"/>
      <c r="U124" s="265"/>
      <c r="V124" s="265"/>
      <c r="W124" s="265"/>
      <c r="X124" s="265"/>
      <c r="Y124" s="265"/>
      <c r="Z124" s="268" t="str">
        <f t="shared" si="28"/>
        <v/>
      </c>
      <c r="AA124" s="268"/>
      <c r="AB124" s="268"/>
      <c r="AC124" s="268"/>
      <c r="AD124" s="268"/>
      <c r="AE124" s="268" t="str">
        <f t="shared" si="29"/>
        <v/>
      </c>
      <c r="AF124" s="268"/>
      <c r="AG124" s="268"/>
      <c r="AH124" s="268"/>
      <c r="AI124" s="268"/>
      <c r="AJ124" s="185"/>
      <c r="AK124" s="185"/>
      <c r="AL124" s="185"/>
      <c r="AM124" s="185"/>
      <c r="AN124" s="185"/>
      <c r="AO124" s="185"/>
      <c r="AP124" s="185"/>
      <c r="AQ124" s="185"/>
      <c r="AR124" s="33"/>
      <c r="AS124" s="33"/>
      <c r="AW124" s="269"/>
      <c r="AX124" s="269"/>
      <c r="AY124" s="33"/>
      <c r="AZ124" s="33"/>
      <c r="BA124" s="33"/>
      <c r="BB124" s="33"/>
      <c r="BC124" s="33"/>
    </row>
    <row r="125" spans="2:55" ht="18.75" customHeight="1">
      <c r="B125" s="266">
        <v>14</v>
      </c>
      <c r="C125" s="266"/>
      <c r="D125" s="185"/>
      <c r="E125" s="185"/>
      <c r="F125" s="185"/>
      <c r="G125" s="185"/>
      <c r="H125" s="185"/>
      <c r="I125" s="185"/>
      <c r="J125" s="185"/>
      <c r="K125" s="185"/>
      <c r="L125" s="185"/>
      <c r="M125" s="267"/>
      <c r="N125" s="267"/>
      <c r="O125" s="267"/>
      <c r="P125" s="267"/>
      <c r="Q125" s="267"/>
      <c r="R125" s="267"/>
      <c r="S125" s="267"/>
      <c r="T125" s="267"/>
      <c r="U125" s="265"/>
      <c r="V125" s="265"/>
      <c r="W125" s="265"/>
      <c r="X125" s="265"/>
      <c r="Y125" s="265"/>
      <c r="Z125" s="268" t="str">
        <f t="shared" si="28"/>
        <v/>
      </c>
      <c r="AA125" s="268"/>
      <c r="AB125" s="268"/>
      <c r="AC125" s="268"/>
      <c r="AD125" s="268"/>
      <c r="AE125" s="268" t="str">
        <f t="shared" si="29"/>
        <v/>
      </c>
      <c r="AF125" s="268"/>
      <c r="AG125" s="268"/>
      <c r="AH125" s="268"/>
      <c r="AI125" s="268"/>
      <c r="AJ125" s="185"/>
      <c r="AK125" s="185"/>
      <c r="AL125" s="185"/>
      <c r="AM125" s="185"/>
      <c r="AN125" s="185"/>
      <c r="AO125" s="185"/>
      <c r="AP125" s="185"/>
      <c r="AQ125" s="185"/>
      <c r="AR125" s="33"/>
      <c r="AS125" s="33"/>
      <c r="AW125" s="270"/>
      <c r="AX125" s="270"/>
      <c r="AY125" s="33"/>
      <c r="AZ125" s="33"/>
      <c r="BA125" s="33"/>
      <c r="BB125" s="33"/>
      <c r="BC125" s="33"/>
    </row>
    <row r="126" spans="2:55" ht="18.75" customHeight="1">
      <c r="B126" s="266">
        <v>15</v>
      </c>
      <c r="C126" s="266"/>
      <c r="D126" s="185"/>
      <c r="E126" s="185"/>
      <c r="F126" s="185"/>
      <c r="G126" s="185"/>
      <c r="H126" s="185"/>
      <c r="I126" s="185"/>
      <c r="J126" s="185"/>
      <c r="K126" s="185"/>
      <c r="L126" s="185"/>
      <c r="M126" s="267"/>
      <c r="N126" s="267"/>
      <c r="O126" s="267"/>
      <c r="P126" s="267"/>
      <c r="Q126" s="267"/>
      <c r="R126" s="267"/>
      <c r="S126" s="267"/>
      <c r="T126" s="267"/>
      <c r="U126" s="265"/>
      <c r="V126" s="265"/>
      <c r="W126" s="265"/>
      <c r="X126" s="265"/>
      <c r="Y126" s="265"/>
      <c r="Z126" s="268" t="str">
        <f t="shared" si="28"/>
        <v/>
      </c>
      <c r="AA126" s="268"/>
      <c r="AB126" s="268"/>
      <c r="AC126" s="268"/>
      <c r="AD126" s="268"/>
      <c r="AE126" s="268" t="str">
        <f t="shared" si="29"/>
        <v/>
      </c>
      <c r="AF126" s="268"/>
      <c r="AG126" s="268"/>
      <c r="AH126" s="268"/>
      <c r="AI126" s="268"/>
      <c r="AJ126" s="185"/>
      <c r="AK126" s="185"/>
      <c r="AL126" s="185"/>
      <c r="AM126" s="185"/>
      <c r="AN126" s="185"/>
      <c r="AO126" s="185"/>
      <c r="AP126" s="185"/>
      <c r="AQ126" s="185"/>
      <c r="AR126" s="33"/>
      <c r="AS126" s="33"/>
      <c r="AW126" s="269"/>
      <c r="AX126" s="269"/>
      <c r="AY126" s="33"/>
      <c r="AZ126" s="33"/>
      <c r="BA126" s="33"/>
      <c r="BB126" s="33"/>
      <c r="BC126" s="33"/>
    </row>
    <row r="127" spans="2:55" ht="18.75" customHeight="1">
      <c r="B127" s="266">
        <v>16</v>
      </c>
      <c r="C127" s="266"/>
      <c r="D127" s="185"/>
      <c r="E127" s="185"/>
      <c r="F127" s="185"/>
      <c r="G127" s="185"/>
      <c r="H127" s="185"/>
      <c r="I127" s="185"/>
      <c r="J127" s="185"/>
      <c r="K127" s="185"/>
      <c r="L127" s="185"/>
      <c r="M127" s="267"/>
      <c r="N127" s="267"/>
      <c r="O127" s="267"/>
      <c r="P127" s="267"/>
      <c r="Q127" s="267"/>
      <c r="R127" s="267"/>
      <c r="S127" s="267"/>
      <c r="T127" s="267"/>
      <c r="U127" s="265"/>
      <c r="V127" s="265"/>
      <c r="W127" s="265"/>
      <c r="X127" s="265"/>
      <c r="Y127" s="265"/>
      <c r="Z127" s="268" t="str">
        <f t="shared" si="28"/>
        <v/>
      </c>
      <c r="AA127" s="268"/>
      <c r="AB127" s="268"/>
      <c r="AC127" s="268"/>
      <c r="AD127" s="268"/>
      <c r="AE127" s="268" t="str">
        <f t="shared" si="29"/>
        <v/>
      </c>
      <c r="AF127" s="268"/>
      <c r="AG127" s="268"/>
      <c r="AH127" s="268"/>
      <c r="AI127" s="268"/>
      <c r="AJ127" s="185"/>
      <c r="AK127" s="185"/>
      <c r="AL127" s="185"/>
      <c r="AM127" s="185"/>
      <c r="AN127" s="185"/>
      <c r="AO127" s="185"/>
      <c r="AP127" s="185"/>
      <c r="AQ127" s="185"/>
      <c r="AR127" s="33"/>
      <c r="AS127" s="33"/>
      <c r="AW127" s="269"/>
      <c r="AX127" s="269"/>
      <c r="AY127" s="33"/>
      <c r="AZ127" s="33"/>
      <c r="BA127" s="33"/>
      <c r="BB127" s="33"/>
      <c r="BC127" s="33"/>
    </row>
    <row r="128" spans="2:55" ht="18.75" customHeight="1">
      <c r="B128" s="266">
        <v>17</v>
      </c>
      <c r="C128" s="266"/>
      <c r="D128" s="185"/>
      <c r="E128" s="185"/>
      <c r="F128" s="185"/>
      <c r="G128" s="185"/>
      <c r="H128" s="185"/>
      <c r="I128" s="185"/>
      <c r="J128" s="185"/>
      <c r="K128" s="185"/>
      <c r="L128" s="185"/>
      <c r="M128" s="267"/>
      <c r="N128" s="267"/>
      <c r="O128" s="267"/>
      <c r="P128" s="267"/>
      <c r="Q128" s="267"/>
      <c r="R128" s="267"/>
      <c r="S128" s="267"/>
      <c r="T128" s="267"/>
      <c r="U128" s="265"/>
      <c r="V128" s="265"/>
      <c r="W128" s="265"/>
      <c r="X128" s="265"/>
      <c r="Y128" s="265"/>
      <c r="Z128" s="268" t="str">
        <f t="shared" si="28"/>
        <v/>
      </c>
      <c r="AA128" s="268"/>
      <c r="AB128" s="268"/>
      <c r="AC128" s="268"/>
      <c r="AD128" s="268"/>
      <c r="AE128" s="268" t="str">
        <f t="shared" si="29"/>
        <v/>
      </c>
      <c r="AF128" s="268"/>
      <c r="AG128" s="268"/>
      <c r="AH128" s="268"/>
      <c r="AI128" s="268"/>
      <c r="AJ128" s="185"/>
      <c r="AK128" s="185"/>
      <c r="AL128" s="185"/>
      <c r="AM128" s="185"/>
      <c r="AN128" s="185"/>
      <c r="AO128" s="185"/>
      <c r="AP128" s="185"/>
      <c r="AQ128" s="185"/>
      <c r="AR128" s="33"/>
      <c r="AS128" s="33"/>
      <c r="AW128" s="269"/>
      <c r="AX128" s="269"/>
      <c r="AY128" s="33"/>
      <c r="AZ128" s="33"/>
      <c r="BA128" s="33"/>
      <c r="BB128" s="33"/>
      <c r="BC128" s="33"/>
    </row>
    <row r="129" spans="1:57" ht="18.75" customHeight="1">
      <c r="B129" s="266">
        <v>18</v>
      </c>
      <c r="C129" s="266"/>
      <c r="D129" s="185"/>
      <c r="E129" s="185"/>
      <c r="F129" s="185"/>
      <c r="G129" s="185"/>
      <c r="H129" s="185"/>
      <c r="I129" s="185"/>
      <c r="J129" s="185"/>
      <c r="K129" s="185"/>
      <c r="L129" s="185"/>
      <c r="M129" s="267"/>
      <c r="N129" s="267"/>
      <c r="O129" s="267"/>
      <c r="P129" s="267"/>
      <c r="Q129" s="267"/>
      <c r="R129" s="267"/>
      <c r="S129" s="267"/>
      <c r="T129" s="267"/>
      <c r="U129" s="265"/>
      <c r="V129" s="265"/>
      <c r="W129" s="265"/>
      <c r="X129" s="265"/>
      <c r="Y129" s="265"/>
      <c r="Z129" s="268" t="str">
        <f t="shared" si="28"/>
        <v/>
      </c>
      <c r="AA129" s="268"/>
      <c r="AB129" s="268"/>
      <c r="AC129" s="268"/>
      <c r="AD129" s="268"/>
      <c r="AE129" s="268" t="str">
        <f t="shared" si="29"/>
        <v/>
      </c>
      <c r="AF129" s="268"/>
      <c r="AG129" s="268"/>
      <c r="AH129" s="268"/>
      <c r="AI129" s="268"/>
      <c r="AJ129" s="185"/>
      <c r="AK129" s="185"/>
      <c r="AL129" s="185"/>
      <c r="AM129" s="185"/>
      <c r="AN129" s="185"/>
      <c r="AO129" s="185"/>
      <c r="AP129" s="185"/>
      <c r="AQ129" s="185"/>
      <c r="AR129" s="33"/>
      <c r="AS129" s="33"/>
      <c r="AW129" s="269"/>
      <c r="AX129" s="269"/>
      <c r="AY129" s="33"/>
      <c r="AZ129" s="33"/>
      <c r="BA129" s="33"/>
      <c r="BB129" s="33"/>
      <c r="BC129" s="33"/>
    </row>
    <row r="130" spans="1:57" ht="18.75" customHeight="1">
      <c r="B130" s="266">
        <v>19</v>
      </c>
      <c r="C130" s="266"/>
      <c r="D130" s="185"/>
      <c r="E130" s="185"/>
      <c r="F130" s="185"/>
      <c r="G130" s="185"/>
      <c r="H130" s="185"/>
      <c r="I130" s="185"/>
      <c r="J130" s="185"/>
      <c r="K130" s="185"/>
      <c r="L130" s="185"/>
      <c r="M130" s="267"/>
      <c r="N130" s="267"/>
      <c r="O130" s="267"/>
      <c r="P130" s="267"/>
      <c r="Q130" s="267"/>
      <c r="R130" s="267"/>
      <c r="S130" s="267"/>
      <c r="T130" s="267"/>
      <c r="U130" s="265"/>
      <c r="V130" s="265"/>
      <c r="W130" s="265"/>
      <c r="X130" s="265"/>
      <c r="Y130" s="265"/>
      <c r="Z130" s="268" t="str">
        <f t="shared" si="28"/>
        <v/>
      </c>
      <c r="AA130" s="268"/>
      <c r="AB130" s="268"/>
      <c r="AC130" s="268"/>
      <c r="AD130" s="268"/>
      <c r="AE130" s="268" t="str">
        <f t="shared" si="29"/>
        <v/>
      </c>
      <c r="AF130" s="268"/>
      <c r="AG130" s="268"/>
      <c r="AH130" s="268"/>
      <c r="AI130" s="268"/>
      <c r="AJ130" s="185"/>
      <c r="AK130" s="185"/>
      <c r="AL130" s="185"/>
      <c r="AM130" s="185"/>
      <c r="AN130" s="185"/>
      <c r="AO130" s="185"/>
      <c r="AP130" s="185"/>
      <c r="AQ130" s="185"/>
      <c r="AR130" s="33"/>
      <c r="AS130" s="33"/>
      <c r="AW130" s="269"/>
      <c r="AX130" s="269"/>
      <c r="AY130" s="33"/>
      <c r="AZ130" s="33"/>
      <c r="BA130" s="33"/>
      <c r="BB130" s="33"/>
      <c r="BC130" s="33"/>
    </row>
    <row r="131" spans="1:57" ht="18.75" customHeight="1">
      <c r="B131" s="266">
        <v>20</v>
      </c>
      <c r="C131" s="266"/>
      <c r="D131" s="185"/>
      <c r="E131" s="185"/>
      <c r="F131" s="185"/>
      <c r="G131" s="185"/>
      <c r="H131" s="185"/>
      <c r="I131" s="185"/>
      <c r="J131" s="185"/>
      <c r="K131" s="185"/>
      <c r="L131" s="185"/>
      <c r="M131" s="267"/>
      <c r="N131" s="267"/>
      <c r="O131" s="267"/>
      <c r="P131" s="267"/>
      <c r="Q131" s="267"/>
      <c r="R131" s="267"/>
      <c r="S131" s="267"/>
      <c r="T131" s="267"/>
      <c r="U131" s="265"/>
      <c r="V131" s="265"/>
      <c r="W131" s="265"/>
      <c r="X131" s="265"/>
      <c r="Y131" s="265"/>
      <c r="Z131" s="268" t="str">
        <f t="shared" si="28"/>
        <v/>
      </c>
      <c r="AA131" s="268"/>
      <c r="AB131" s="268"/>
      <c r="AC131" s="268"/>
      <c r="AD131" s="268"/>
      <c r="AE131" s="268" t="str">
        <f t="shared" si="29"/>
        <v/>
      </c>
      <c r="AF131" s="268"/>
      <c r="AG131" s="268"/>
      <c r="AH131" s="268"/>
      <c r="AI131" s="268"/>
      <c r="AJ131" s="185"/>
      <c r="AK131" s="185"/>
      <c r="AL131" s="185"/>
      <c r="AM131" s="185"/>
      <c r="AN131" s="185"/>
      <c r="AO131" s="185"/>
      <c r="AP131" s="185"/>
      <c r="AQ131" s="185"/>
      <c r="AR131" s="33"/>
      <c r="AS131" s="33"/>
      <c r="AW131" s="269"/>
      <c r="AX131" s="269"/>
      <c r="AY131" s="33"/>
      <c r="AZ131" s="33"/>
      <c r="BA131" s="33"/>
      <c r="BB131" s="33"/>
      <c r="BC131" s="33"/>
    </row>
    <row r="132" spans="1:57" s="24" customFormat="1" ht="1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row>
    <row r="133" spans="1:57" s="24" customFormat="1" ht="15" customHeight="1">
      <c r="A133" s="26"/>
      <c r="B133" s="34" t="s">
        <v>136</v>
      </c>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row>
    <row r="134" spans="1:57" s="24" customFormat="1" ht="15" customHeight="1">
      <c r="A134" s="26"/>
      <c r="B134" s="167"/>
      <c r="C134" s="167"/>
      <c r="D134" s="167" t="s">
        <v>92</v>
      </c>
      <c r="E134" s="167"/>
      <c r="F134" s="167"/>
      <c r="G134" s="167"/>
      <c r="H134" s="167"/>
      <c r="I134" s="167"/>
      <c r="J134" s="167"/>
      <c r="K134" s="167"/>
      <c r="L134" s="167"/>
      <c r="M134" s="276" t="s">
        <v>137</v>
      </c>
      <c r="N134" s="276"/>
      <c r="O134" s="276"/>
      <c r="P134" s="276"/>
      <c r="Q134" s="276"/>
      <c r="R134" s="277" t="s">
        <v>138</v>
      </c>
      <c r="S134" s="277"/>
      <c r="T134" s="277"/>
      <c r="U134" s="277"/>
      <c r="V134" s="277"/>
      <c r="W134" s="277"/>
      <c r="X134" s="277"/>
      <c r="Y134" s="277"/>
      <c r="Z134" s="277"/>
      <c r="AA134" s="277"/>
      <c r="AB134" s="277"/>
      <c r="AC134" s="277"/>
      <c r="AD134" s="277"/>
      <c r="AE134" s="277"/>
      <c r="AF134" s="277"/>
      <c r="AG134" s="277"/>
      <c r="AH134" s="277"/>
      <c r="AI134" s="277"/>
      <c r="AJ134" s="277"/>
      <c r="AK134" s="277"/>
      <c r="AL134" s="277"/>
      <c r="AM134" s="277"/>
      <c r="AN134" s="277"/>
      <c r="AO134" s="277"/>
      <c r="AP134" s="277"/>
      <c r="AQ134" s="26"/>
      <c r="AR134" s="26"/>
      <c r="AS134" s="26"/>
      <c r="AT134" s="26"/>
      <c r="AU134" s="26"/>
      <c r="AV134" s="26"/>
      <c r="AW134" s="26"/>
      <c r="AX134" s="26"/>
      <c r="AY134" s="26"/>
      <c r="AZ134" s="26"/>
      <c r="BA134" s="26"/>
      <c r="BB134" s="26"/>
      <c r="BC134" s="26"/>
      <c r="BD134" s="26"/>
    </row>
    <row r="135" spans="1:57" s="24" customFormat="1" ht="26.1" customHeight="1">
      <c r="A135" s="26"/>
      <c r="B135" s="257">
        <v>1</v>
      </c>
      <c r="C135" s="258"/>
      <c r="D135" s="272" t="str">
        <f t="shared" ref="D135:D144" si="30">D99</f>
        <v>大手就職情報サイト○○○掲載</v>
      </c>
      <c r="E135" s="272"/>
      <c r="F135" s="272"/>
      <c r="G135" s="272"/>
      <c r="H135" s="272"/>
      <c r="I135" s="272"/>
      <c r="J135" s="272"/>
      <c r="K135" s="272"/>
      <c r="L135" s="272"/>
      <c r="M135" s="273">
        <v>1</v>
      </c>
      <c r="N135" s="273"/>
      <c r="O135" s="273"/>
      <c r="P135" s="273"/>
      <c r="Q135" s="273"/>
      <c r="R135" s="274"/>
      <c r="S135" s="274"/>
      <c r="T135" s="274"/>
      <c r="U135" s="274"/>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6"/>
      <c r="AR135" s="26"/>
      <c r="AS135" s="26"/>
      <c r="AT135" s="26"/>
      <c r="AU135" s="26"/>
      <c r="AV135" s="26"/>
      <c r="AW135" s="26"/>
      <c r="AX135" s="26"/>
      <c r="AY135" s="26"/>
      <c r="AZ135" s="26"/>
      <c r="BA135" s="26"/>
      <c r="BB135" s="26"/>
      <c r="BC135" s="26"/>
      <c r="BD135" s="26"/>
    </row>
    <row r="136" spans="1:57" s="24" customFormat="1" ht="26.1" customHeight="1">
      <c r="A136" s="26"/>
      <c r="B136" s="257">
        <v>2</v>
      </c>
      <c r="C136" s="258"/>
      <c r="D136" s="272" t="str">
        <f t="shared" si="30"/>
        <v>パンフレットの作成</v>
      </c>
      <c r="E136" s="272"/>
      <c r="F136" s="272"/>
      <c r="G136" s="272"/>
      <c r="H136" s="272"/>
      <c r="I136" s="272"/>
      <c r="J136" s="272"/>
      <c r="K136" s="272"/>
      <c r="L136" s="272"/>
      <c r="M136" s="273">
        <v>0</v>
      </c>
      <c r="N136" s="273"/>
      <c r="O136" s="273"/>
      <c r="P136" s="273"/>
      <c r="Q136" s="273"/>
      <c r="R136" s="275" t="s">
        <v>139</v>
      </c>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6"/>
      <c r="AR136" s="26"/>
      <c r="AS136" s="26"/>
      <c r="AT136" s="26"/>
      <c r="AU136" s="26"/>
      <c r="AV136" s="26"/>
      <c r="AW136" s="26"/>
      <c r="AX136" s="26"/>
      <c r="AY136" s="26"/>
      <c r="AZ136" s="26"/>
      <c r="BA136" s="26"/>
      <c r="BB136" s="26"/>
      <c r="BC136" s="26"/>
      <c r="BD136" s="26"/>
    </row>
    <row r="137" spans="1:57" s="24" customFormat="1" ht="26.1" customHeight="1">
      <c r="A137" s="26"/>
      <c r="B137" s="257">
        <v>3</v>
      </c>
      <c r="C137" s="258"/>
      <c r="D137" s="272" t="str">
        <f t="shared" si="30"/>
        <v>チラシ作成</v>
      </c>
      <c r="E137" s="272"/>
      <c r="F137" s="272"/>
      <c r="G137" s="272"/>
      <c r="H137" s="272"/>
      <c r="I137" s="272"/>
      <c r="J137" s="272"/>
      <c r="K137" s="272"/>
      <c r="L137" s="272"/>
      <c r="M137" s="273">
        <v>1</v>
      </c>
      <c r="N137" s="273"/>
      <c r="O137" s="273"/>
      <c r="P137" s="273"/>
      <c r="Q137" s="273"/>
      <c r="R137" s="274"/>
      <c r="S137" s="274"/>
      <c r="T137" s="274"/>
      <c r="U137" s="274"/>
      <c r="V137" s="274"/>
      <c r="W137" s="274"/>
      <c r="X137" s="274"/>
      <c r="Y137" s="274"/>
      <c r="Z137" s="274"/>
      <c r="AA137" s="274"/>
      <c r="AB137" s="274"/>
      <c r="AC137" s="274"/>
      <c r="AD137" s="274"/>
      <c r="AE137" s="274"/>
      <c r="AF137" s="274"/>
      <c r="AG137" s="274"/>
      <c r="AH137" s="274"/>
      <c r="AI137" s="274"/>
      <c r="AJ137" s="274"/>
      <c r="AK137" s="274"/>
      <c r="AL137" s="274"/>
      <c r="AM137" s="274"/>
      <c r="AN137" s="274"/>
      <c r="AO137" s="274"/>
      <c r="AP137" s="274"/>
      <c r="AQ137" s="26"/>
      <c r="AR137" s="26"/>
      <c r="AS137" s="26"/>
      <c r="AT137" s="26"/>
      <c r="AU137" s="26"/>
      <c r="AV137" s="26"/>
      <c r="AW137" s="26"/>
      <c r="AX137" s="26"/>
      <c r="AY137" s="26"/>
      <c r="AZ137" s="26"/>
      <c r="BA137" s="26"/>
      <c r="BB137" s="26"/>
      <c r="BC137" s="26"/>
      <c r="BD137" s="26"/>
    </row>
    <row r="138" spans="1:57" s="24" customFormat="1" ht="26.1" customHeight="1">
      <c r="A138" s="26"/>
      <c r="B138" s="257">
        <v>4</v>
      </c>
      <c r="C138" s="258"/>
      <c r="D138" s="288">
        <f t="shared" si="30"/>
        <v>0</v>
      </c>
      <c r="E138" s="288"/>
      <c r="F138" s="288"/>
      <c r="G138" s="288"/>
      <c r="H138" s="288"/>
      <c r="I138" s="288"/>
      <c r="J138" s="288"/>
      <c r="K138" s="288"/>
      <c r="L138" s="288"/>
      <c r="M138" s="273"/>
      <c r="N138" s="273"/>
      <c r="O138" s="273"/>
      <c r="P138" s="273"/>
      <c r="Q138" s="273"/>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6"/>
      <c r="AR138" s="26"/>
      <c r="AS138" s="26"/>
      <c r="AT138" s="26"/>
      <c r="AU138" s="26"/>
      <c r="AV138" s="26"/>
      <c r="AW138" s="26"/>
      <c r="AX138" s="26"/>
      <c r="AY138" s="26"/>
      <c r="AZ138" s="26"/>
      <c r="BA138" s="26"/>
      <c r="BB138" s="26"/>
      <c r="BC138" s="26"/>
      <c r="BD138" s="26"/>
    </row>
    <row r="139" spans="1:57" s="24" customFormat="1" ht="26.1" customHeight="1">
      <c r="A139" s="26"/>
      <c r="B139" s="257">
        <v>5</v>
      </c>
      <c r="C139" s="258"/>
      <c r="D139" s="285">
        <f t="shared" si="30"/>
        <v>0</v>
      </c>
      <c r="E139" s="286"/>
      <c r="F139" s="286"/>
      <c r="G139" s="286"/>
      <c r="H139" s="286"/>
      <c r="I139" s="286"/>
      <c r="J139" s="286"/>
      <c r="K139" s="286"/>
      <c r="L139" s="287"/>
      <c r="M139" s="273"/>
      <c r="N139" s="273"/>
      <c r="O139" s="273"/>
      <c r="P139" s="273"/>
      <c r="Q139" s="273"/>
      <c r="R139" s="274"/>
      <c r="S139" s="274"/>
      <c r="T139" s="274"/>
      <c r="U139" s="274"/>
      <c r="V139" s="274"/>
      <c r="W139" s="274"/>
      <c r="X139" s="274"/>
      <c r="Y139" s="274"/>
      <c r="Z139" s="274"/>
      <c r="AA139" s="274"/>
      <c r="AB139" s="274"/>
      <c r="AC139" s="274"/>
      <c r="AD139" s="274"/>
      <c r="AE139" s="274"/>
      <c r="AF139" s="274"/>
      <c r="AG139" s="274"/>
      <c r="AH139" s="274"/>
      <c r="AI139" s="274"/>
      <c r="AJ139" s="274"/>
      <c r="AK139" s="274"/>
      <c r="AL139" s="274"/>
      <c r="AM139" s="274"/>
      <c r="AN139" s="274"/>
      <c r="AO139" s="274"/>
      <c r="AP139" s="274"/>
      <c r="AQ139" s="26"/>
      <c r="AR139" s="26"/>
      <c r="AS139" s="26"/>
      <c r="AT139" s="26"/>
      <c r="AU139" s="26"/>
      <c r="AV139" s="26"/>
      <c r="AW139" s="26"/>
      <c r="AX139" s="26"/>
      <c r="AY139" s="26"/>
      <c r="AZ139" s="26"/>
      <c r="BA139" s="26"/>
      <c r="BB139" s="26"/>
      <c r="BC139" s="26"/>
      <c r="BD139" s="26"/>
    </row>
    <row r="140" spans="1:57" s="24" customFormat="1" ht="26.1" customHeight="1">
      <c r="A140" s="26"/>
      <c r="B140" s="257">
        <v>6</v>
      </c>
      <c r="C140" s="258"/>
      <c r="D140" s="285">
        <f t="shared" si="30"/>
        <v>0</v>
      </c>
      <c r="E140" s="286"/>
      <c r="F140" s="286"/>
      <c r="G140" s="286"/>
      <c r="H140" s="286"/>
      <c r="I140" s="286"/>
      <c r="J140" s="286"/>
      <c r="K140" s="286"/>
      <c r="L140" s="287"/>
      <c r="M140" s="273"/>
      <c r="N140" s="273"/>
      <c r="O140" s="273"/>
      <c r="P140" s="273"/>
      <c r="Q140" s="273"/>
      <c r="R140" s="274"/>
      <c r="S140" s="274"/>
      <c r="T140" s="274"/>
      <c r="U140" s="274"/>
      <c r="V140" s="274"/>
      <c r="W140" s="274"/>
      <c r="X140" s="274"/>
      <c r="Y140" s="274"/>
      <c r="Z140" s="274"/>
      <c r="AA140" s="274"/>
      <c r="AB140" s="274"/>
      <c r="AC140" s="274"/>
      <c r="AD140" s="274"/>
      <c r="AE140" s="274"/>
      <c r="AF140" s="274"/>
      <c r="AG140" s="274"/>
      <c r="AH140" s="274"/>
      <c r="AI140" s="274"/>
      <c r="AJ140" s="274"/>
      <c r="AK140" s="274"/>
      <c r="AL140" s="274"/>
      <c r="AM140" s="274"/>
      <c r="AN140" s="274"/>
      <c r="AO140" s="274"/>
      <c r="AP140" s="274"/>
      <c r="AQ140" s="26"/>
      <c r="AR140" s="26"/>
      <c r="AS140" s="26"/>
      <c r="AT140" s="26"/>
      <c r="AU140" s="26"/>
      <c r="AV140" s="26"/>
      <c r="AW140" s="26"/>
      <c r="AX140" s="26"/>
      <c r="AY140" s="26"/>
      <c r="AZ140" s="26"/>
      <c r="BA140" s="26"/>
      <c r="BB140" s="26"/>
      <c r="BC140" s="26"/>
      <c r="BD140" s="26"/>
    </row>
    <row r="141" spans="1:57" s="24" customFormat="1" ht="26.1" customHeight="1">
      <c r="A141" s="26"/>
      <c r="B141" s="257">
        <v>7</v>
      </c>
      <c r="C141" s="258"/>
      <c r="D141" s="285">
        <f t="shared" si="30"/>
        <v>0</v>
      </c>
      <c r="E141" s="286"/>
      <c r="F141" s="286"/>
      <c r="G141" s="286"/>
      <c r="H141" s="286"/>
      <c r="I141" s="286"/>
      <c r="J141" s="286"/>
      <c r="K141" s="286"/>
      <c r="L141" s="287"/>
      <c r="M141" s="273"/>
      <c r="N141" s="273"/>
      <c r="O141" s="273"/>
      <c r="P141" s="273"/>
      <c r="Q141" s="273"/>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6"/>
      <c r="AR141" s="26"/>
      <c r="AS141" s="26"/>
      <c r="AT141" s="26"/>
      <c r="AU141" s="26"/>
      <c r="AV141" s="26"/>
      <c r="AW141" s="26"/>
      <c r="AX141" s="26"/>
      <c r="AY141" s="26"/>
      <c r="AZ141" s="26"/>
      <c r="BA141" s="26"/>
      <c r="BB141" s="26"/>
      <c r="BC141" s="26"/>
      <c r="BD141" s="26"/>
    </row>
    <row r="142" spans="1:57" s="24" customFormat="1" ht="26.1" customHeight="1">
      <c r="A142" s="26"/>
      <c r="B142" s="257">
        <v>8</v>
      </c>
      <c r="C142" s="258"/>
      <c r="D142" s="285">
        <f t="shared" si="30"/>
        <v>0</v>
      </c>
      <c r="E142" s="286"/>
      <c r="F142" s="286"/>
      <c r="G142" s="286"/>
      <c r="H142" s="286"/>
      <c r="I142" s="286"/>
      <c r="J142" s="286"/>
      <c r="K142" s="286"/>
      <c r="L142" s="287"/>
      <c r="M142" s="273"/>
      <c r="N142" s="273"/>
      <c r="O142" s="273"/>
      <c r="P142" s="273"/>
      <c r="Q142" s="273"/>
      <c r="R142" s="274"/>
      <c r="S142" s="274"/>
      <c r="T142" s="274"/>
      <c r="U142" s="274"/>
      <c r="V142" s="274"/>
      <c r="W142" s="274"/>
      <c r="X142" s="274"/>
      <c r="Y142" s="274"/>
      <c r="Z142" s="274"/>
      <c r="AA142" s="274"/>
      <c r="AB142" s="274"/>
      <c r="AC142" s="274"/>
      <c r="AD142" s="274"/>
      <c r="AE142" s="274"/>
      <c r="AF142" s="274"/>
      <c r="AG142" s="274"/>
      <c r="AH142" s="274"/>
      <c r="AI142" s="274"/>
      <c r="AJ142" s="274"/>
      <c r="AK142" s="274"/>
      <c r="AL142" s="274"/>
      <c r="AM142" s="274"/>
      <c r="AN142" s="274"/>
      <c r="AO142" s="274"/>
      <c r="AP142" s="274"/>
      <c r="AQ142" s="26"/>
      <c r="AR142" s="26"/>
      <c r="AS142" s="26"/>
      <c r="AT142" s="26"/>
      <c r="AU142" s="26"/>
      <c r="AV142" s="26"/>
      <c r="AW142" s="26"/>
      <c r="AX142" s="26"/>
      <c r="AY142" s="26"/>
      <c r="AZ142" s="26"/>
      <c r="BA142" s="26"/>
      <c r="BB142" s="26"/>
      <c r="BC142" s="26"/>
      <c r="BD142" s="26"/>
    </row>
    <row r="143" spans="1:57" s="24" customFormat="1" ht="26.1" customHeight="1">
      <c r="A143" s="26"/>
      <c r="B143" s="257">
        <v>9</v>
      </c>
      <c r="C143" s="258"/>
      <c r="D143" s="285">
        <f t="shared" si="30"/>
        <v>0</v>
      </c>
      <c r="E143" s="286"/>
      <c r="F143" s="286"/>
      <c r="G143" s="286"/>
      <c r="H143" s="286"/>
      <c r="I143" s="286"/>
      <c r="J143" s="286"/>
      <c r="K143" s="286"/>
      <c r="L143" s="287"/>
      <c r="M143" s="273"/>
      <c r="N143" s="273"/>
      <c r="O143" s="273"/>
      <c r="P143" s="273"/>
      <c r="Q143" s="273"/>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6"/>
      <c r="AR143" s="26"/>
      <c r="AS143" s="26"/>
      <c r="AT143" s="26"/>
      <c r="AU143" s="26"/>
      <c r="AV143" s="26"/>
      <c r="AW143" s="26"/>
      <c r="AX143" s="26"/>
      <c r="AY143" s="26"/>
      <c r="AZ143" s="26"/>
      <c r="BA143" s="26"/>
      <c r="BB143" s="26"/>
      <c r="BC143" s="26"/>
      <c r="BD143" s="26"/>
    </row>
    <row r="144" spans="1:57" s="24" customFormat="1" ht="26.1" customHeight="1">
      <c r="A144" s="26"/>
      <c r="B144" s="257">
        <v>10</v>
      </c>
      <c r="C144" s="258"/>
      <c r="D144" s="285">
        <f t="shared" si="30"/>
        <v>0</v>
      </c>
      <c r="E144" s="286"/>
      <c r="F144" s="286"/>
      <c r="G144" s="286"/>
      <c r="H144" s="286"/>
      <c r="I144" s="286"/>
      <c r="J144" s="286"/>
      <c r="K144" s="286"/>
      <c r="L144" s="287"/>
      <c r="M144" s="273"/>
      <c r="N144" s="273"/>
      <c r="O144" s="273"/>
      <c r="P144" s="273"/>
      <c r="Q144" s="273"/>
      <c r="R144" s="274"/>
      <c r="S144" s="274"/>
      <c r="T144" s="274"/>
      <c r="U144" s="274"/>
      <c r="V144" s="274"/>
      <c r="W144" s="274"/>
      <c r="X144" s="274"/>
      <c r="Y144" s="274"/>
      <c r="Z144" s="274"/>
      <c r="AA144" s="274"/>
      <c r="AB144" s="274"/>
      <c r="AC144" s="274"/>
      <c r="AD144" s="274"/>
      <c r="AE144" s="274"/>
      <c r="AF144" s="274"/>
      <c r="AG144" s="274"/>
      <c r="AH144" s="274"/>
      <c r="AI144" s="274"/>
      <c r="AJ144" s="274"/>
      <c r="AK144" s="274"/>
      <c r="AL144" s="274"/>
      <c r="AM144" s="274"/>
      <c r="AN144" s="274"/>
      <c r="AO144" s="274"/>
      <c r="AP144" s="274"/>
      <c r="AQ144" s="26"/>
      <c r="AR144" s="26"/>
      <c r="AS144" s="26"/>
      <c r="AT144" s="26"/>
      <c r="AU144" s="26"/>
      <c r="AV144" s="26"/>
      <c r="AW144" s="26"/>
      <c r="AX144" s="26"/>
      <c r="AY144" s="26"/>
      <c r="AZ144" s="26"/>
      <c r="BA144" s="26"/>
      <c r="BB144" s="26"/>
      <c r="BC144" s="26"/>
      <c r="BD144" s="26"/>
    </row>
    <row r="145" spans="1:58" s="24" customFormat="1" ht="1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row>
    <row r="146" spans="1:58" s="24" customFormat="1" ht="1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row>
    <row r="147" spans="1:58" s="24" customFormat="1" ht="1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row>
    <row r="148" spans="1:58" s="24" customFormat="1" ht="15" customHeight="1">
      <c r="A148" s="26"/>
      <c r="B148" s="172" t="s">
        <v>140</v>
      </c>
      <c r="C148" s="172"/>
      <c r="D148" s="172"/>
      <c r="E148" s="172"/>
      <c r="F148" s="172"/>
      <c r="G148" s="172"/>
      <c r="H148" s="172"/>
      <c r="I148" s="172"/>
      <c r="J148" s="172"/>
      <c r="K148" s="172"/>
      <c r="L148" s="172"/>
      <c r="M148" s="173"/>
      <c r="N148" s="178" t="s">
        <v>57</v>
      </c>
      <c r="O148" s="178"/>
      <c r="P148" s="178"/>
      <c r="Q148" s="178"/>
      <c r="R148" s="178"/>
      <c r="S148" s="179">
        <f>SUM(AO152:AR185)*$BC$15</f>
        <v>104300</v>
      </c>
      <c r="T148" s="179"/>
      <c r="U148" s="179"/>
      <c r="V148" s="179"/>
      <c r="W148" s="179"/>
      <c r="X148" s="179"/>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row>
    <row r="149" spans="1:58" s="24" customFormat="1" ht="15" customHeight="1">
      <c r="A149" s="26"/>
      <c r="B149" s="8"/>
      <c r="C149" s="180" t="s">
        <v>141</v>
      </c>
      <c r="D149" s="180"/>
      <c r="E149" s="180"/>
      <c r="F149" s="180"/>
      <c r="G149" s="180"/>
      <c r="H149" s="180"/>
      <c r="I149" s="180"/>
      <c r="J149" s="180"/>
      <c r="K149" s="180"/>
      <c r="L149" s="180"/>
      <c r="M149" s="180"/>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26"/>
      <c r="BE149" s="26"/>
    </row>
    <row r="150" spans="1:58" s="24" customFormat="1" ht="15" customHeight="1">
      <c r="A150" s="26"/>
      <c r="B150" s="8"/>
      <c r="C150" s="1"/>
      <c r="D150" s="1"/>
      <c r="E150" s="1"/>
      <c r="F150" s="1"/>
      <c r="G150" s="1"/>
      <c r="H150" s="1"/>
      <c r="I150" s="1"/>
      <c r="J150" s="1"/>
      <c r="K150" s="1"/>
      <c r="L150" s="1"/>
      <c r="M150" s="1"/>
      <c r="O150" s="167" t="s">
        <v>142</v>
      </c>
      <c r="P150" s="167"/>
      <c r="Q150" s="167"/>
      <c r="R150" s="167"/>
      <c r="S150" s="167"/>
      <c r="T150" s="167"/>
      <c r="U150" s="183" t="s">
        <v>143</v>
      </c>
      <c r="V150" s="249"/>
      <c r="W150" s="249"/>
      <c r="X150" s="184"/>
      <c r="Y150" s="1"/>
      <c r="Z150" s="1"/>
      <c r="AA150" s="1"/>
      <c r="AB150" s="1"/>
      <c r="AC150" s="1"/>
      <c r="AD150" s="1"/>
      <c r="AE150" s="1"/>
      <c r="AF150" s="1"/>
      <c r="AG150" s="1"/>
      <c r="AH150" s="1"/>
      <c r="AI150" s="1"/>
      <c r="AJ150" s="1"/>
      <c r="AK150" s="1"/>
      <c r="AL150" s="1"/>
      <c r="AM150" s="1"/>
      <c r="AN150" s="1"/>
      <c r="AO150" s="1"/>
      <c r="AP150" s="1"/>
      <c r="AQ150" s="1"/>
      <c r="AR150" s="1"/>
      <c r="AS150" s="1"/>
      <c r="AT150" s="1"/>
      <c r="AU150" s="1"/>
      <c r="AW150" s="167" t="s">
        <v>144</v>
      </c>
      <c r="AX150" s="167"/>
      <c r="AY150" s="167"/>
      <c r="AZ150" s="167"/>
      <c r="BA150" s="167"/>
      <c r="BB150" s="167"/>
      <c r="BC150" s="167"/>
      <c r="BD150" s="167"/>
      <c r="BE150" s="26"/>
    </row>
    <row r="151" spans="1:58" s="24" customFormat="1" ht="15" customHeight="1">
      <c r="A151" s="26"/>
      <c r="B151" s="278"/>
      <c r="C151" s="278"/>
      <c r="D151" s="167" t="s">
        <v>145</v>
      </c>
      <c r="E151" s="167"/>
      <c r="F151" s="167"/>
      <c r="G151" s="167"/>
      <c r="H151" s="167"/>
      <c r="I151" s="167"/>
      <c r="J151" s="167"/>
      <c r="K151" s="167"/>
      <c r="L151" s="167"/>
      <c r="M151" s="167"/>
      <c r="N151" s="167"/>
      <c r="O151" s="167" t="s">
        <v>146</v>
      </c>
      <c r="P151" s="167"/>
      <c r="Q151" s="167"/>
      <c r="R151" s="167" t="s">
        <v>147</v>
      </c>
      <c r="S151" s="167"/>
      <c r="T151" s="167"/>
      <c r="U151" s="167" t="s">
        <v>148</v>
      </c>
      <c r="V151" s="167"/>
      <c r="W151" s="167"/>
      <c r="X151" s="167"/>
      <c r="Y151" s="167" t="s">
        <v>10</v>
      </c>
      <c r="Z151" s="167"/>
      <c r="AA151" s="167"/>
      <c r="AB151" s="167"/>
      <c r="AC151" s="183" t="s">
        <v>149</v>
      </c>
      <c r="AD151" s="249"/>
      <c r="AE151" s="249"/>
      <c r="AF151" s="184"/>
      <c r="AG151" s="156" t="s">
        <v>150</v>
      </c>
      <c r="AH151" s="157"/>
      <c r="AI151" s="157"/>
      <c r="AJ151" s="158"/>
      <c r="AK151" s="156" t="s">
        <v>151</v>
      </c>
      <c r="AL151" s="157"/>
      <c r="AM151" s="157"/>
      <c r="AN151" s="158"/>
      <c r="AO151" s="156" t="s">
        <v>152</v>
      </c>
      <c r="AP151" s="157"/>
      <c r="AQ151" s="157"/>
      <c r="AR151" s="158"/>
      <c r="AS151" s="156" t="s">
        <v>153</v>
      </c>
      <c r="AT151" s="157"/>
      <c r="AU151" s="157"/>
      <c r="AV151" s="158"/>
      <c r="AW151" s="183" t="s">
        <v>154</v>
      </c>
      <c r="AX151" s="249"/>
      <c r="AY151" s="249"/>
      <c r="AZ151" s="184"/>
      <c r="BA151" s="183" t="s">
        <v>4</v>
      </c>
      <c r="BB151" s="249"/>
      <c r="BC151" s="249"/>
      <c r="BD151" s="184"/>
      <c r="BE151" s="26"/>
      <c r="BF151" s="26"/>
    </row>
    <row r="152" spans="1:58" s="24" customFormat="1" ht="15" customHeight="1">
      <c r="A152" s="26"/>
      <c r="B152" s="167">
        <v>1</v>
      </c>
      <c r="C152" s="167"/>
      <c r="D152" s="292" t="s">
        <v>155</v>
      </c>
      <c r="E152" s="292"/>
      <c r="F152" s="292"/>
      <c r="G152" s="292"/>
      <c r="H152" s="292"/>
      <c r="I152" s="292"/>
      <c r="J152" s="292"/>
      <c r="K152" s="292"/>
      <c r="L152" s="292"/>
      <c r="M152" s="292"/>
      <c r="N152" s="292"/>
      <c r="O152" s="293">
        <v>45904</v>
      </c>
      <c r="P152" s="293"/>
      <c r="Q152" s="293"/>
      <c r="R152" s="293">
        <v>45907</v>
      </c>
      <c r="S152" s="293"/>
      <c r="T152" s="293"/>
      <c r="U152" s="294" t="s">
        <v>156</v>
      </c>
      <c r="V152" s="294"/>
      <c r="W152" s="294"/>
      <c r="X152" s="294"/>
      <c r="Y152" s="295" t="s">
        <v>157</v>
      </c>
      <c r="Z152" s="295"/>
      <c r="AA152" s="295"/>
      <c r="AB152" s="295"/>
      <c r="AC152" s="289">
        <v>5000</v>
      </c>
      <c r="AD152" s="290"/>
      <c r="AE152" s="290"/>
      <c r="AF152" s="291"/>
      <c r="AG152" s="880">
        <v>90000</v>
      </c>
      <c r="AH152" s="881"/>
      <c r="AI152" s="881"/>
      <c r="AJ152" s="882"/>
      <c r="AK152" s="279">
        <f>IF(U152="","",AC152+AG152)</f>
        <v>95000</v>
      </c>
      <c r="AL152" s="280"/>
      <c r="AM152" s="280"/>
      <c r="AN152" s="281"/>
      <c r="AO152" s="279">
        <f>IF(U152="","",AK152-AS152)</f>
        <v>93000</v>
      </c>
      <c r="AP152" s="280"/>
      <c r="AQ152" s="280"/>
      <c r="AR152" s="281"/>
      <c r="AS152" s="282">
        <v>2000</v>
      </c>
      <c r="AT152" s="283"/>
      <c r="AU152" s="283"/>
      <c r="AV152" s="284"/>
      <c r="AW152" s="254" t="s">
        <v>158</v>
      </c>
      <c r="AX152" s="255"/>
      <c r="AY152" s="255"/>
      <c r="AZ152" s="256"/>
      <c r="BA152" s="254" t="s">
        <v>159</v>
      </c>
      <c r="BB152" s="255"/>
      <c r="BC152" s="255"/>
      <c r="BD152" s="256"/>
      <c r="BE152" s="26"/>
      <c r="BF152" s="26"/>
    </row>
    <row r="153" spans="1:58" s="24" customFormat="1" ht="15" customHeight="1">
      <c r="A153" s="26"/>
      <c r="B153" s="167">
        <v>2</v>
      </c>
      <c r="C153" s="167">
        <v>2</v>
      </c>
      <c r="D153" s="292" t="s">
        <v>155</v>
      </c>
      <c r="E153" s="292"/>
      <c r="F153" s="292"/>
      <c r="G153" s="292"/>
      <c r="H153" s="292"/>
      <c r="I153" s="292"/>
      <c r="J153" s="292"/>
      <c r="K153" s="292"/>
      <c r="L153" s="292"/>
      <c r="M153" s="292"/>
      <c r="N153" s="292"/>
      <c r="O153" s="293">
        <v>45904</v>
      </c>
      <c r="P153" s="293"/>
      <c r="Q153" s="293"/>
      <c r="R153" s="293">
        <v>45907</v>
      </c>
      <c r="S153" s="293"/>
      <c r="T153" s="293"/>
      <c r="U153" s="294" t="s">
        <v>156</v>
      </c>
      <c r="V153" s="294"/>
      <c r="W153" s="294"/>
      <c r="X153" s="294"/>
      <c r="Y153" s="295" t="s">
        <v>160</v>
      </c>
      <c r="Z153" s="295"/>
      <c r="AA153" s="295"/>
      <c r="AB153" s="295"/>
      <c r="AC153" s="289">
        <v>3500</v>
      </c>
      <c r="AD153" s="290"/>
      <c r="AE153" s="290"/>
      <c r="AF153" s="291"/>
      <c r="AG153" s="880">
        <v>90000</v>
      </c>
      <c r="AH153" s="881"/>
      <c r="AI153" s="881"/>
      <c r="AJ153" s="882"/>
      <c r="AK153" s="279">
        <f>IF(U153="","",AC153+AG153)</f>
        <v>93500</v>
      </c>
      <c r="AL153" s="280"/>
      <c r="AM153" s="280"/>
      <c r="AN153" s="281"/>
      <c r="AO153" s="279">
        <f>IF(U153="","",AK153-AS153)</f>
        <v>93500</v>
      </c>
      <c r="AP153" s="280"/>
      <c r="AQ153" s="280"/>
      <c r="AR153" s="281"/>
      <c r="AS153" s="282"/>
      <c r="AT153" s="283"/>
      <c r="AU153" s="283"/>
      <c r="AV153" s="284"/>
      <c r="AW153" s="254" t="s">
        <v>161</v>
      </c>
      <c r="AX153" s="255"/>
      <c r="AY153" s="255"/>
      <c r="AZ153" s="256"/>
      <c r="BA153" s="128" t="s">
        <v>162</v>
      </c>
      <c r="BB153" s="129"/>
      <c r="BC153" s="129"/>
      <c r="BD153" s="130"/>
      <c r="BE153" s="26"/>
      <c r="BF153" s="26"/>
    </row>
    <row r="154" spans="1:58" s="24" customFormat="1" ht="15" customHeight="1">
      <c r="A154" s="26"/>
      <c r="B154" s="167">
        <v>3</v>
      </c>
      <c r="C154" s="167">
        <v>3</v>
      </c>
      <c r="D154" s="292"/>
      <c r="E154" s="292"/>
      <c r="F154" s="292"/>
      <c r="G154" s="292"/>
      <c r="H154" s="292"/>
      <c r="I154" s="292"/>
      <c r="J154" s="292"/>
      <c r="K154" s="292"/>
      <c r="L154" s="292"/>
      <c r="M154" s="292"/>
      <c r="N154" s="292"/>
      <c r="O154" s="293"/>
      <c r="P154" s="293"/>
      <c r="Q154" s="293"/>
      <c r="R154" s="293"/>
      <c r="S154" s="293"/>
      <c r="T154" s="293"/>
      <c r="U154" s="294"/>
      <c r="V154" s="294"/>
      <c r="W154" s="294"/>
      <c r="X154" s="294"/>
      <c r="Y154" s="295"/>
      <c r="Z154" s="295"/>
      <c r="AA154" s="295"/>
      <c r="AB154" s="295"/>
      <c r="AC154" s="289"/>
      <c r="AD154" s="290"/>
      <c r="AE154" s="290"/>
      <c r="AF154" s="291"/>
      <c r="AG154" s="880"/>
      <c r="AH154" s="881"/>
      <c r="AI154" s="881"/>
      <c r="AJ154" s="882"/>
      <c r="AK154" s="279" t="str">
        <f t="shared" ref="AK154:AK156" si="31">IF(U154="","",AC154+AG154)</f>
        <v/>
      </c>
      <c r="AL154" s="280"/>
      <c r="AM154" s="280"/>
      <c r="AN154" s="281"/>
      <c r="AO154" s="279" t="str">
        <f t="shared" ref="AO154:AO156" si="32">IF(U154="","",AK154-AS154)</f>
        <v/>
      </c>
      <c r="AP154" s="280"/>
      <c r="AQ154" s="280"/>
      <c r="AR154" s="281"/>
      <c r="AS154" s="282"/>
      <c r="AT154" s="283"/>
      <c r="AU154" s="283"/>
      <c r="AV154" s="284"/>
      <c r="AW154" s="254"/>
      <c r="AX154" s="255"/>
      <c r="AY154" s="255"/>
      <c r="AZ154" s="256"/>
      <c r="BA154" s="128"/>
      <c r="BB154" s="129"/>
      <c r="BC154" s="129"/>
      <c r="BD154" s="130"/>
      <c r="BE154" s="26"/>
      <c r="BF154" s="26"/>
    </row>
    <row r="155" spans="1:58" s="24" customFormat="1" ht="15" customHeight="1">
      <c r="A155" s="26"/>
      <c r="B155" s="167">
        <v>4</v>
      </c>
      <c r="C155" s="167"/>
      <c r="D155" s="292"/>
      <c r="E155" s="292"/>
      <c r="F155" s="292"/>
      <c r="G155" s="292"/>
      <c r="H155" s="292"/>
      <c r="I155" s="292"/>
      <c r="J155" s="292"/>
      <c r="K155" s="292"/>
      <c r="L155" s="292"/>
      <c r="M155" s="292"/>
      <c r="N155" s="292"/>
      <c r="O155" s="293"/>
      <c r="P155" s="293"/>
      <c r="Q155" s="293"/>
      <c r="R155" s="293"/>
      <c r="S155" s="293"/>
      <c r="T155" s="293"/>
      <c r="U155" s="294"/>
      <c r="V155" s="294"/>
      <c r="W155" s="294"/>
      <c r="X155" s="294"/>
      <c r="Y155" s="295"/>
      <c r="Z155" s="295"/>
      <c r="AA155" s="295"/>
      <c r="AB155" s="295"/>
      <c r="AC155" s="289"/>
      <c r="AD155" s="290"/>
      <c r="AE155" s="290"/>
      <c r="AF155" s="291"/>
      <c r="AG155" s="880"/>
      <c r="AH155" s="881"/>
      <c r="AI155" s="881"/>
      <c r="AJ155" s="882"/>
      <c r="AK155" s="279" t="str">
        <f t="shared" si="31"/>
        <v/>
      </c>
      <c r="AL155" s="280"/>
      <c r="AM155" s="280"/>
      <c r="AN155" s="281"/>
      <c r="AO155" s="279" t="str">
        <f t="shared" si="32"/>
        <v/>
      </c>
      <c r="AP155" s="280"/>
      <c r="AQ155" s="280"/>
      <c r="AR155" s="281"/>
      <c r="AS155" s="282"/>
      <c r="AT155" s="283"/>
      <c r="AU155" s="283"/>
      <c r="AV155" s="284"/>
      <c r="AW155" s="254"/>
      <c r="AX155" s="255"/>
      <c r="AY155" s="255"/>
      <c r="AZ155" s="256"/>
      <c r="BA155" s="128"/>
      <c r="BB155" s="129"/>
      <c r="BC155" s="129"/>
      <c r="BD155" s="130"/>
      <c r="BE155" s="26"/>
      <c r="BF155" s="26"/>
    </row>
    <row r="156" spans="1:58" s="24" customFormat="1" ht="15" customHeight="1">
      <c r="A156" s="26"/>
      <c r="B156" s="167">
        <v>5</v>
      </c>
      <c r="C156" s="167">
        <v>4</v>
      </c>
      <c r="D156" s="292"/>
      <c r="E156" s="292"/>
      <c r="F156" s="292"/>
      <c r="G156" s="292"/>
      <c r="H156" s="292"/>
      <c r="I156" s="292"/>
      <c r="J156" s="292"/>
      <c r="K156" s="292"/>
      <c r="L156" s="292"/>
      <c r="M156" s="292"/>
      <c r="N156" s="292"/>
      <c r="O156" s="293"/>
      <c r="P156" s="293"/>
      <c r="Q156" s="293"/>
      <c r="R156" s="293"/>
      <c r="S156" s="293"/>
      <c r="T156" s="293"/>
      <c r="U156" s="294"/>
      <c r="V156" s="294"/>
      <c r="W156" s="294"/>
      <c r="X156" s="294"/>
      <c r="Y156" s="295"/>
      <c r="Z156" s="295"/>
      <c r="AA156" s="295"/>
      <c r="AB156" s="295"/>
      <c r="AC156" s="289"/>
      <c r="AD156" s="290"/>
      <c r="AE156" s="290"/>
      <c r="AF156" s="291"/>
      <c r="AG156" s="880"/>
      <c r="AH156" s="881"/>
      <c r="AI156" s="881"/>
      <c r="AJ156" s="882"/>
      <c r="AK156" s="279" t="str">
        <f t="shared" si="31"/>
        <v/>
      </c>
      <c r="AL156" s="280"/>
      <c r="AM156" s="280"/>
      <c r="AN156" s="281"/>
      <c r="AO156" s="279" t="str">
        <f t="shared" si="32"/>
        <v/>
      </c>
      <c r="AP156" s="280"/>
      <c r="AQ156" s="280"/>
      <c r="AR156" s="281"/>
      <c r="AS156" s="282"/>
      <c r="AT156" s="283"/>
      <c r="AU156" s="283"/>
      <c r="AV156" s="284"/>
      <c r="AW156" s="254"/>
      <c r="AX156" s="255"/>
      <c r="AY156" s="255"/>
      <c r="AZ156" s="256"/>
      <c r="BA156" s="128"/>
      <c r="BB156" s="129"/>
      <c r="BC156" s="129"/>
      <c r="BD156" s="130"/>
      <c r="BE156" s="26"/>
      <c r="BF156" s="26"/>
    </row>
    <row r="157" spans="1:58" s="24" customFormat="1" ht="15" customHeight="1">
      <c r="A157" s="26"/>
      <c r="B157" s="167">
        <v>6</v>
      </c>
      <c r="C157" s="167">
        <v>5</v>
      </c>
      <c r="D157" s="292"/>
      <c r="E157" s="292"/>
      <c r="F157" s="292"/>
      <c r="G157" s="292"/>
      <c r="H157" s="292"/>
      <c r="I157" s="292"/>
      <c r="J157" s="292"/>
      <c r="K157" s="292"/>
      <c r="L157" s="292"/>
      <c r="M157" s="292"/>
      <c r="N157" s="292"/>
      <c r="O157" s="293"/>
      <c r="P157" s="293"/>
      <c r="Q157" s="293"/>
      <c r="R157" s="293"/>
      <c r="S157" s="293"/>
      <c r="T157" s="293"/>
      <c r="U157" s="294"/>
      <c r="V157" s="294"/>
      <c r="W157" s="294"/>
      <c r="X157" s="294"/>
      <c r="Y157" s="295"/>
      <c r="Z157" s="295"/>
      <c r="AA157" s="295"/>
      <c r="AB157" s="295"/>
      <c r="AC157" s="289"/>
      <c r="AD157" s="290"/>
      <c r="AE157" s="290"/>
      <c r="AF157" s="291"/>
      <c r="AG157" s="880"/>
      <c r="AH157" s="881"/>
      <c r="AI157" s="881"/>
      <c r="AJ157" s="882"/>
      <c r="AK157" s="279" t="str">
        <f t="shared" ref="AK157:AK170" si="33">IF(U157="","",AC157+AG157)</f>
        <v/>
      </c>
      <c r="AL157" s="280"/>
      <c r="AM157" s="280"/>
      <c r="AN157" s="281"/>
      <c r="AO157" s="279" t="str">
        <f t="shared" ref="AO157:AO170" si="34">IF(U157="","",AK157-AS157)</f>
        <v/>
      </c>
      <c r="AP157" s="280"/>
      <c r="AQ157" s="280"/>
      <c r="AR157" s="281"/>
      <c r="AS157" s="282"/>
      <c r="AT157" s="283"/>
      <c r="AU157" s="283"/>
      <c r="AV157" s="284"/>
      <c r="AW157" s="254"/>
      <c r="AX157" s="255"/>
      <c r="AY157" s="255"/>
      <c r="AZ157" s="256"/>
      <c r="BA157" s="128"/>
      <c r="BB157" s="129"/>
      <c r="BC157" s="129"/>
      <c r="BD157" s="130"/>
      <c r="BE157" s="26"/>
      <c r="BF157" s="26"/>
    </row>
    <row r="158" spans="1:58" s="24" customFormat="1" ht="15" customHeight="1">
      <c r="A158" s="26"/>
      <c r="B158" s="167">
        <v>7</v>
      </c>
      <c r="C158" s="167"/>
      <c r="D158" s="292"/>
      <c r="E158" s="292"/>
      <c r="F158" s="292"/>
      <c r="G158" s="292"/>
      <c r="H158" s="292"/>
      <c r="I158" s="292"/>
      <c r="J158" s="292"/>
      <c r="K158" s="292"/>
      <c r="L158" s="292"/>
      <c r="M158" s="292"/>
      <c r="N158" s="292"/>
      <c r="O158" s="293"/>
      <c r="P158" s="293"/>
      <c r="Q158" s="293"/>
      <c r="R158" s="293"/>
      <c r="S158" s="293"/>
      <c r="T158" s="293"/>
      <c r="U158" s="294"/>
      <c r="V158" s="294"/>
      <c r="W158" s="294"/>
      <c r="X158" s="294"/>
      <c r="Y158" s="295"/>
      <c r="Z158" s="295"/>
      <c r="AA158" s="295"/>
      <c r="AB158" s="295"/>
      <c r="AC158" s="289"/>
      <c r="AD158" s="290"/>
      <c r="AE158" s="290"/>
      <c r="AF158" s="291"/>
      <c r="AG158" s="880"/>
      <c r="AH158" s="881"/>
      <c r="AI158" s="881"/>
      <c r="AJ158" s="882"/>
      <c r="AK158" s="279" t="str">
        <f t="shared" si="33"/>
        <v/>
      </c>
      <c r="AL158" s="280"/>
      <c r="AM158" s="280"/>
      <c r="AN158" s="281"/>
      <c r="AO158" s="279" t="str">
        <f t="shared" si="34"/>
        <v/>
      </c>
      <c r="AP158" s="280"/>
      <c r="AQ158" s="280"/>
      <c r="AR158" s="281"/>
      <c r="AS158" s="282"/>
      <c r="AT158" s="283"/>
      <c r="AU158" s="283"/>
      <c r="AV158" s="284"/>
      <c r="AW158" s="254"/>
      <c r="AX158" s="255"/>
      <c r="AY158" s="255"/>
      <c r="AZ158" s="256"/>
      <c r="BA158" s="128"/>
      <c r="BB158" s="129"/>
      <c r="BC158" s="129"/>
      <c r="BD158" s="130"/>
      <c r="BE158" s="26"/>
      <c r="BF158" s="26"/>
    </row>
    <row r="159" spans="1:58" s="24" customFormat="1" ht="15" customHeight="1">
      <c r="A159" s="26"/>
      <c r="B159" s="167">
        <v>8</v>
      </c>
      <c r="C159" s="167">
        <v>6</v>
      </c>
      <c r="D159" s="292"/>
      <c r="E159" s="292"/>
      <c r="F159" s="292"/>
      <c r="G159" s="292"/>
      <c r="H159" s="292"/>
      <c r="I159" s="292"/>
      <c r="J159" s="292"/>
      <c r="K159" s="292"/>
      <c r="L159" s="292"/>
      <c r="M159" s="292"/>
      <c r="N159" s="292"/>
      <c r="O159" s="293"/>
      <c r="P159" s="293"/>
      <c r="Q159" s="293"/>
      <c r="R159" s="293"/>
      <c r="S159" s="293"/>
      <c r="T159" s="293"/>
      <c r="U159" s="294"/>
      <c r="V159" s="294"/>
      <c r="W159" s="294"/>
      <c r="X159" s="294"/>
      <c r="Y159" s="295"/>
      <c r="Z159" s="295"/>
      <c r="AA159" s="295"/>
      <c r="AB159" s="295"/>
      <c r="AC159" s="289"/>
      <c r="AD159" s="290"/>
      <c r="AE159" s="290"/>
      <c r="AF159" s="291"/>
      <c r="AG159" s="880"/>
      <c r="AH159" s="881"/>
      <c r="AI159" s="881"/>
      <c r="AJ159" s="882"/>
      <c r="AK159" s="279" t="str">
        <f t="shared" si="33"/>
        <v/>
      </c>
      <c r="AL159" s="280"/>
      <c r="AM159" s="280"/>
      <c r="AN159" s="281"/>
      <c r="AO159" s="279" t="str">
        <f t="shared" si="34"/>
        <v/>
      </c>
      <c r="AP159" s="280"/>
      <c r="AQ159" s="280"/>
      <c r="AR159" s="281"/>
      <c r="AS159" s="282"/>
      <c r="AT159" s="283"/>
      <c r="AU159" s="283"/>
      <c r="AV159" s="284"/>
      <c r="AW159" s="254"/>
      <c r="AX159" s="255"/>
      <c r="AY159" s="255"/>
      <c r="AZ159" s="256"/>
      <c r="BA159" s="128"/>
      <c r="BB159" s="129"/>
      <c r="BC159" s="129"/>
      <c r="BD159" s="130"/>
      <c r="BE159" s="26"/>
      <c r="BF159" s="26"/>
    </row>
    <row r="160" spans="1:58" s="24" customFormat="1" ht="15" customHeight="1">
      <c r="A160" s="26"/>
      <c r="B160" s="167">
        <v>9</v>
      </c>
      <c r="C160" s="167">
        <v>7</v>
      </c>
      <c r="D160" s="292"/>
      <c r="E160" s="292"/>
      <c r="F160" s="292"/>
      <c r="G160" s="292"/>
      <c r="H160" s="292"/>
      <c r="I160" s="292"/>
      <c r="J160" s="292"/>
      <c r="K160" s="292"/>
      <c r="L160" s="292"/>
      <c r="M160" s="292"/>
      <c r="N160" s="292"/>
      <c r="O160" s="293"/>
      <c r="P160" s="293"/>
      <c r="Q160" s="293"/>
      <c r="R160" s="293"/>
      <c r="S160" s="293"/>
      <c r="T160" s="293"/>
      <c r="U160" s="294"/>
      <c r="V160" s="294"/>
      <c r="W160" s="294"/>
      <c r="X160" s="294"/>
      <c r="Y160" s="295"/>
      <c r="Z160" s="295"/>
      <c r="AA160" s="295"/>
      <c r="AB160" s="295"/>
      <c r="AC160" s="289"/>
      <c r="AD160" s="290"/>
      <c r="AE160" s="290"/>
      <c r="AF160" s="291"/>
      <c r="AG160" s="880"/>
      <c r="AH160" s="881"/>
      <c r="AI160" s="881"/>
      <c r="AJ160" s="882"/>
      <c r="AK160" s="279" t="str">
        <f t="shared" si="33"/>
        <v/>
      </c>
      <c r="AL160" s="280"/>
      <c r="AM160" s="280"/>
      <c r="AN160" s="281"/>
      <c r="AO160" s="279" t="str">
        <f t="shared" si="34"/>
        <v/>
      </c>
      <c r="AP160" s="280"/>
      <c r="AQ160" s="280"/>
      <c r="AR160" s="281"/>
      <c r="AS160" s="282"/>
      <c r="AT160" s="283"/>
      <c r="AU160" s="283"/>
      <c r="AV160" s="284"/>
      <c r="AW160" s="254"/>
      <c r="AX160" s="255"/>
      <c r="AY160" s="255"/>
      <c r="AZ160" s="256"/>
      <c r="BA160" s="128"/>
      <c r="BB160" s="129"/>
      <c r="BC160" s="129"/>
      <c r="BD160" s="130"/>
      <c r="BE160" s="26"/>
      <c r="BF160" s="26"/>
    </row>
    <row r="161" spans="1:61" s="24" customFormat="1" ht="15" customHeight="1">
      <c r="A161" s="26"/>
      <c r="B161" s="167">
        <v>10</v>
      </c>
      <c r="C161" s="167"/>
      <c r="D161" s="292"/>
      <c r="E161" s="292"/>
      <c r="F161" s="292"/>
      <c r="G161" s="292"/>
      <c r="H161" s="292"/>
      <c r="I161" s="292"/>
      <c r="J161" s="292"/>
      <c r="K161" s="292"/>
      <c r="L161" s="292"/>
      <c r="M161" s="292"/>
      <c r="N161" s="292"/>
      <c r="O161" s="293"/>
      <c r="P161" s="293"/>
      <c r="Q161" s="293"/>
      <c r="R161" s="293"/>
      <c r="S161" s="293"/>
      <c r="T161" s="293"/>
      <c r="U161" s="294"/>
      <c r="V161" s="294"/>
      <c r="W161" s="294"/>
      <c r="X161" s="294"/>
      <c r="Y161" s="295"/>
      <c r="Z161" s="295"/>
      <c r="AA161" s="295"/>
      <c r="AB161" s="295"/>
      <c r="AC161" s="289"/>
      <c r="AD161" s="290"/>
      <c r="AE161" s="290"/>
      <c r="AF161" s="291"/>
      <c r="AG161" s="880"/>
      <c r="AH161" s="881"/>
      <c r="AI161" s="881"/>
      <c r="AJ161" s="882"/>
      <c r="AK161" s="279" t="str">
        <f t="shared" si="33"/>
        <v/>
      </c>
      <c r="AL161" s="280"/>
      <c r="AM161" s="280"/>
      <c r="AN161" s="281"/>
      <c r="AO161" s="279" t="str">
        <f t="shared" si="34"/>
        <v/>
      </c>
      <c r="AP161" s="280"/>
      <c r="AQ161" s="280"/>
      <c r="AR161" s="281"/>
      <c r="AS161" s="282"/>
      <c r="AT161" s="283"/>
      <c r="AU161" s="283"/>
      <c r="AV161" s="284"/>
      <c r="AW161" s="254"/>
      <c r="AX161" s="255"/>
      <c r="AY161" s="255"/>
      <c r="AZ161" s="256"/>
      <c r="BA161" s="128"/>
      <c r="BB161" s="129"/>
      <c r="BC161" s="129"/>
      <c r="BD161" s="130"/>
      <c r="BE161" s="26"/>
      <c r="BF161" s="26"/>
      <c r="BH161" s="297"/>
      <c r="BI161" s="297"/>
    </row>
    <row r="162" spans="1:61" s="24" customFormat="1" ht="15" customHeight="1">
      <c r="A162" s="26"/>
      <c r="B162" s="167">
        <v>11</v>
      </c>
      <c r="C162" s="167">
        <v>8</v>
      </c>
      <c r="D162" s="292"/>
      <c r="E162" s="292"/>
      <c r="F162" s="292"/>
      <c r="G162" s="292"/>
      <c r="H162" s="292"/>
      <c r="I162" s="292"/>
      <c r="J162" s="292"/>
      <c r="K162" s="292"/>
      <c r="L162" s="292"/>
      <c r="M162" s="292"/>
      <c r="N162" s="292"/>
      <c r="O162" s="293"/>
      <c r="P162" s="293"/>
      <c r="Q162" s="293"/>
      <c r="R162" s="293"/>
      <c r="S162" s="293"/>
      <c r="T162" s="293"/>
      <c r="U162" s="294"/>
      <c r="V162" s="294"/>
      <c r="W162" s="294"/>
      <c r="X162" s="294"/>
      <c r="Y162" s="295"/>
      <c r="Z162" s="295"/>
      <c r="AA162" s="295"/>
      <c r="AB162" s="295"/>
      <c r="AC162" s="289"/>
      <c r="AD162" s="290"/>
      <c r="AE162" s="290"/>
      <c r="AF162" s="291"/>
      <c r="AG162" s="880"/>
      <c r="AH162" s="881"/>
      <c r="AI162" s="881"/>
      <c r="AJ162" s="882"/>
      <c r="AK162" s="279" t="str">
        <f t="shared" si="33"/>
        <v/>
      </c>
      <c r="AL162" s="280"/>
      <c r="AM162" s="280"/>
      <c r="AN162" s="281"/>
      <c r="AO162" s="279" t="str">
        <f t="shared" si="34"/>
        <v/>
      </c>
      <c r="AP162" s="280"/>
      <c r="AQ162" s="280"/>
      <c r="AR162" s="281"/>
      <c r="AS162" s="282"/>
      <c r="AT162" s="283"/>
      <c r="AU162" s="283"/>
      <c r="AV162" s="284"/>
      <c r="AW162" s="254"/>
      <c r="AX162" s="255"/>
      <c r="AY162" s="255"/>
      <c r="AZ162" s="256"/>
      <c r="BA162" s="128"/>
      <c r="BB162" s="129"/>
      <c r="BC162" s="129"/>
      <c r="BD162" s="130"/>
      <c r="BE162" s="26"/>
      <c r="BF162" s="26"/>
    </row>
    <row r="163" spans="1:61" s="24" customFormat="1" ht="15" customHeight="1">
      <c r="A163" s="26"/>
      <c r="B163" s="167">
        <v>12</v>
      </c>
      <c r="C163" s="167">
        <v>9</v>
      </c>
      <c r="D163" s="292"/>
      <c r="E163" s="292"/>
      <c r="F163" s="292"/>
      <c r="G163" s="292"/>
      <c r="H163" s="292"/>
      <c r="I163" s="292"/>
      <c r="J163" s="292"/>
      <c r="K163" s="292"/>
      <c r="L163" s="292"/>
      <c r="M163" s="292"/>
      <c r="N163" s="292"/>
      <c r="O163" s="293"/>
      <c r="P163" s="293"/>
      <c r="Q163" s="293"/>
      <c r="R163" s="293"/>
      <c r="S163" s="293"/>
      <c r="T163" s="293"/>
      <c r="U163" s="294"/>
      <c r="V163" s="294"/>
      <c r="W163" s="294"/>
      <c r="X163" s="294"/>
      <c r="Y163" s="295"/>
      <c r="Z163" s="295"/>
      <c r="AA163" s="295"/>
      <c r="AB163" s="295"/>
      <c r="AC163" s="289"/>
      <c r="AD163" s="290"/>
      <c r="AE163" s="290"/>
      <c r="AF163" s="291"/>
      <c r="AG163" s="880"/>
      <c r="AH163" s="881"/>
      <c r="AI163" s="881"/>
      <c r="AJ163" s="882"/>
      <c r="AK163" s="279" t="str">
        <f t="shared" si="33"/>
        <v/>
      </c>
      <c r="AL163" s="280"/>
      <c r="AM163" s="280"/>
      <c r="AN163" s="281"/>
      <c r="AO163" s="279" t="str">
        <f t="shared" si="34"/>
        <v/>
      </c>
      <c r="AP163" s="280"/>
      <c r="AQ163" s="280"/>
      <c r="AR163" s="281"/>
      <c r="AS163" s="282"/>
      <c r="AT163" s="283"/>
      <c r="AU163" s="283"/>
      <c r="AV163" s="284"/>
      <c r="AW163" s="254"/>
      <c r="AX163" s="255"/>
      <c r="AY163" s="255"/>
      <c r="AZ163" s="256"/>
      <c r="BA163" s="128"/>
      <c r="BB163" s="129"/>
      <c r="BC163" s="129"/>
      <c r="BD163" s="130"/>
      <c r="BE163" s="26"/>
      <c r="BF163" s="26"/>
    </row>
    <row r="164" spans="1:61" s="24" customFormat="1" ht="15" customHeight="1">
      <c r="A164" s="26"/>
      <c r="B164" s="167">
        <v>13</v>
      </c>
      <c r="C164" s="167"/>
      <c r="D164" s="292"/>
      <c r="E164" s="292"/>
      <c r="F164" s="292"/>
      <c r="G164" s="292"/>
      <c r="H164" s="292"/>
      <c r="I164" s="292"/>
      <c r="J164" s="292"/>
      <c r="K164" s="292"/>
      <c r="L164" s="292"/>
      <c r="M164" s="292"/>
      <c r="N164" s="292"/>
      <c r="O164" s="293"/>
      <c r="P164" s="293"/>
      <c r="Q164" s="293"/>
      <c r="R164" s="293"/>
      <c r="S164" s="293"/>
      <c r="T164" s="293"/>
      <c r="U164" s="294"/>
      <c r="V164" s="294"/>
      <c r="W164" s="294"/>
      <c r="X164" s="294"/>
      <c r="Y164" s="295"/>
      <c r="Z164" s="295"/>
      <c r="AA164" s="295"/>
      <c r="AB164" s="295"/>
      <c r="AC164" s="289"/>
      <c r="AD164" s="290"/>
      <c r="AE164" s="290"/>
      <c r="AF164" s="291"/>
      <c r="AG164" s="880"/>
      <c r="AH164" s="881"/>
      <c r="AI164" s="881"/>
      <c r="AJ164" s="882"/>
      <c r="AK164" s="279" t="str">
        <f t="shared" si="33"/>
        <v/>
      </c>
      <c r="AL164" s="280"/>
      <c r="AM164" s="280"/>
      <c r="AN164" s="281"/>
      <c r="AO164" s="279" t="str">
        <f t="shared" si="34"/>
        <v/>
      </c>
      <c r="AP164" s="280"/>
      <c r="AQ164" s="280"/>
      <c r="AR164" s="281"/>
      <c r="AS164" s="282"/>
      <c r="AT164" s="283"/>
      <c r="AU164" s="283"/>
      <c r="AV164" s="284"/>
      <c r="AW164" s="254"/>
      <c r="AX164" s="255"/>
      <c r="AY164" s="255"/>
      <c r="AZ164" s="256"/>
      <c r="BA164" s="128"/>
      <c r="BB164" s="129"/>
      <c r="BC164" s="129"/>
      <c r="BD164" s="130"/>
      <c r="BE164" s="26"/>
      <c r="BF164" s="26"/>
    </row>
    <row r="165" spans="1:61" s="24" customFormat="1" ht="15" customHeight="1">
      <c r="A165" s="26"/>
      <c r="B165" s="167">
        <v>14</v>
      </c>
      <c r="C165" s="167">
        <v>10</v>
      </c>
      <c r="D165" s="292"/>
      <c r="E165" s="292"/>
      <c r="F165" s="292"/>
      <c r="G165" s="292"/>
      <c r="H165" s="292"/>
      <c r="I165" s="292"/>
      <c r="J165" s="292"/>
      <c r="K165" s="292"/>
      <c r="L165" s="292"/>
      <c r="M165" s="292"/>
      <c r="N165" s="292"/>
      <c r="O165" s="293"/>
      <c r="P165" s="293"/>
      <c r="Q165" s="293"/>
      <c r="R165" s="293"/>
      <c r="S165" s="293"/>
      <c r="T165" s="293"/>
      <c r="U165" s="294"/>
      <c r="V165" s="294"/>
      <c r="W165" s="294"/>
      <c r="X165" s="294"/>
      <c r="Y165" s="295"/>
      <c r="Z165" s="295"/>
      <c r="AA165" s="295"/>
      <c r="AB165" s="295"/>
      <c r="AC165" s="289"/>
      <c r="AD165" s="290"/>
      <c r="AE165" s="290"/>
      <c r="AF165" s="291"/>
      <c r="AG165" s="880"/>
      <c r="AH165" s="881"/>
      <c r="AI165" s="881"/>
      <c r="AJ165" s="882"/>
      <c r="AK165" s="279" t="str">
        <f t="shared" si="33"/>
        <v/>
      </c>
      <c r="AL165" s="280"/>
      <c r="AM165" s="280"/>
      <c r="AN165" s="281"/>
      <c r="AO165" s="279" t="str">
        <f t="shared" si="34"/>
        <v/>
      </c>
      <c r="AP165" s="280"/>
      <c r="AQ165" s="280"/>
      <c r="AR165" s="281"/>
      <c r="AS165" s="282"/>
      <c r="AT165" s="283"/>
      <c r="AU165" s="283"/>
      <c r="AV165" s="284"/>
      <c r="AW165" s="254"/>
      <c r="AX165" s="255"/>
      <c r="AY165" s="255"/>
      <c r="AZ165" s="256"/>
      <c r="BA165" s="128"/>
      <c r="BB165" s="129"/>
      <c r="BC165" s="129"/>
      <c r="BD165" s="130"/>
      <c r="BE165" s="26"/>
      <c r="BF165" s="26"/>
    </row>
    <row r="166" spans="1:61" s="24" customFormat="1" ht="15" customHeight="1">
      <c r="A166" s="26"/>
      <c r="B166" s="167">
        <v>15</v>
      </c>
      <c r="C166" s="167">
        <v>11</v>
      </c>
      <c r="D166" s="292"/>
      <c r="E166" s="292"/>
      <c r="F166" s="292"/>
      <c r="G166" s="292"/>
      <c r="H166" s="292"/>
      <c r="I166" s="292"/>
      <c r="J166" s="292"/>
      <c r="K166" s="292"/>
      <c r="L166" s="292"/>
      <c r="M166" s="292"/>
      <c r="N166" s="292"/>
      <c r="O166" s="293"/>
      <c r="P166" s="293"/>
      <c r="Q166" s="293"/>
      <c r="R166" s="293"/>
      <c r="S166" s="293"/>
      <c r="T166" s="293"/>
      <c r="U166" s="294"/>
      <c r="V166" s="294"/>
      <c r="W166" s="294"/>
      <c r="X166" s="294"/>
      <c r="Y166" s="295"/>
      <c r="Z166" s="295"/>
      <c r="AA166" s="295"/>
      <c r="AB166" s="295"/>
      <c r="AC166" s="289"/>
      <c r="AD166" s="290"/>
      <c r="AE166" s="290"/>
      <c r="AF166" s="291"/>
      <c r="AG166" s="880"/>
      <c r="AH166" s="881"/>
      <c r="AI166" s="881"/>
      <c r="AJ166" s="882"/>
      <c r="AK166" s="279" t="str">
        <f t="shared" si="33"/>
        <v/>
      </c>
      <c r="AL166" s="280"/>
      <c r="AM166" s="280"/>
      <c r="AN166" s="281"/>
      <c r="AO166" s="279" t="str">
        <f t="shared" si="34"/>
        <v/>
      </c>
      <c r="AP166" s="280"/>
      <c r="AQ166" s="280"/>
      <c r="AR166" s="281"/>
      <c r="AS166" s="282"/>
      <c r="AT166" s="283"/>
      <c r="AU166" s="283"/>
      <c r="AV166" s="284"/>
      <c r="AW166" s="254"/>
      <c r="AX166" s="255"/>
      <c r="AY166" s="255"/>
      <c r="AZ166" s="256"/>
      <c r="BA166" s="128"/>
      <c r="BB166" s="129"/>
      <c r="BC166" s="129"/>
      <c r="BD166" s="130"/>
      <c r="BE166" s="26"/>
      <c r="BF166" s="26"/>
      <c r="BH166" s="297"/>
      <c r="BI166" s="297"/>
    </row>
    <row r="167" spans="1:61" s="24" customFormat="1" ht="15" customHeight="1">
      <c r="A167" s="26"/>
      <c r="B167" s="167">
        <v>16</v>
      </c>
      <c r="C167" s="167"/>
      <c r="D167" s="292"/>
      <c r="E167" s="292"/>
      <c r="F167" s="292"/>
      <c r="G167" s="292"/>
      <c r="H167" s="292"/>
      <c r="I167" s="292"/>
      <c r="J167" s="292"/>
      <c r="K167" s="292"/>
      <c r="L167" s="292"/>
      <c r="M167" s="292"/>
      <c r="N167" s="292"/>
      <c r="O167" s="293"/>
      <c r="P167" s="293"/>
      <c r="Q167" s="293"/>
      <c r="R167" s="293"/>
      <c r="S167" s="293"/>
      <c r="T167" s="293"/>
      <c r="U167" s="294"/>
      <c r="V167" s="294"/>
      <c r="W167" s="294"/>
      <c r="X167" s="294"/>
      <c r="Y167" s="295"/>
      <c r="Z167" s="295"/>
      <c r="AA167" s="295"/>
      <c r="AB167" s="295"/>
      <c r="AC167" s="289"/>
      <c r="AD167" s="290"/>
      <c r="AE167" s="290"/>
      <c r="AF167" s="291"/>
      <c r="AG167" s="880"/>
      <c r="AH167" s="881"/>
      <c r="AI167" s="881"/>
      <c r="AJ167" s="882"/>
      <c r="AK167" s="279" t="str">
        <f t="shared" si="33"/>
        <v/>
      </c>
      <c r="AL167" s="280"/>
      <c r="AM167" s="280"/>
      <c r="AN167" s="281"/>
      <c r="AO167" s="279" t="str">
        <f t="shared" si="34"/>
        <v/>
      </c>
      <c r="AP167" s="280"/>
      <c r="AQ167" s="280"/>
      <c r="AR167" s="281"/>
      <c r="AS167" s="282"/>
      <c r="AT167" s="283"/>
      <c r="AU167" s="283"/>
      <c r="AV167" s="284"/>
      <c r="AW167" s="254"/>
      <c r="AX167" s="255"/>
      <c r="AY167" s="255"/>
      <c r="AZ167" s="256"/>
      <c r="BA167" s="128"/>
      <c r="BB167" s="129"/>
      <c r="BC167" s="129"/>
      <c r="BD167" s="130"/>
      <c r="BE167" s="26"/>
      <c r="BF167" s="26"/>
    </row>
    <row r="168" spans="1:61" s="24" customFormat="1" ht="15" customHeight="1">
      <c r="A168" s="26"/>
      <c r="B168" s="167">
        <v>17</v>
      </c>
      <c r="C168" s="167">
        <v>12</v>
      </c>
      <c r="D168" s="292"/>
      <c r="E168" s="292"/>
      <c r="F168" s="292"/>
      <c r="G168" s="292"/>
      <c r="H168" s="292"/>
      <c r="I168" s="292"/>
      <c r="J168" s="292"/>
      <c r="K168" s="292"/>
      <c r="L168" s="292"/>
      <c r="M168" s="292"/>
      <c r="N168" s="292"/>
      <c r="O168" s="293"/>
      <c r="P168" s="293"/>
      <c r="Q168" s="293"/>
      <c r="R168" s="293"/>
      <c r="S168" s="293"/>
      <c r="T168" s="293"/>
      <c r="U168" s="294"/>
      <c r="V168" s="294"/>
      <c r="W168" s="294"/>
      <c r="X168" s="294"/>
      <c r="Y168" s="295"/>
      <c r="Z168" s="295"/>
      <c r="AA168" s="295"/>
      <c r="AB168" s="295"/>
      <c r="AC168" s="289"/>
      <c r="AD168" s="290"/>
      <c r="AE168" s="290"/>
      <c r="AF168" s="291"/>
      <c r="AG168" s="880"/>
      <c r="AH168" s="881"/>
      <c r="AI168" s="881"/>
      <c r="AJ168" s="882"/>
      <c r="AK168" s="279" t="str">
        <f t="shared" si="33"/>
        <v/>
      </c>
      <c r="AL168" s="280"/>
      <c r="AM168" s="280"/>
      <c r="AN168" s="281"/>
      <c r="AO168" s="279" t="str">
        <f t="shared" si="34"/>
        <v/>
      </c>
      <c r="AP168" s="280"/>
      <c r="AQ168" s="280"/>
      <c r="AR168" s="281"/>
      <c r="AS168" s="282"/>
      <c r="AT168" s="283"/>
      <c r="AU168" s="283"/>
      <c r="AV168" s="284"/>
      <c r="AW168" s="254"/>
      <c r="AX168" s="255"/>
      <c r="AY168" s="255"/>
      <c r="AZ168" s="256"/>
      <c r="BA168" s="128"/>
      <c r="BB168" s="129"/>
      <c r="BC168" s="129"/>
      <c r="BD168" s="130"/>
      <c r="BE168" s="26"/>
      <c r="BF168" s="26"/>
    </row>
    <row r="169" spans="1:61" s="24" customFormat="1" ht="15" customHeight="1">
      <c r="A169" s="26"/>
      <c r="B169" s="167">
        <v>18</v>
      </c>
      <c r="C169" s="167">
        <v>13</v>
      </c>
      <c r="D169" s="292"/>
      <c r="E169" s="292"/>
      <c r="F169" s="292"/>
      <c r="G169" s="292"/>
      <c r="H169" s="292"/>
      <c r="I169" s="292"/>
      <c r="J169" s="292"/>
      <c r="K169" s="292"/>
      <c r="L169" s="292"/>
      <c r="M169" s="292"/>
      <c r="N169" s="292"/>
      <c r="O169" s="293"/>
      <c r="P169" s="293"/>
      <c r="Q169" s="293"/>
      <c r="R169" s="293"/>
      <c r="S169" s="293"/>
      <c r="T169" s="293"/>
      <c r="U169" s="294"/>
      <c r="V169" s="294"/>
      <c r="W169" s="294"/>
      <c r="X169" s="294"/>
      <c r="Y169" s="295"/>
      <c r="Z169" s="295"/>
      <c r="AA169" s="295"/>
      <c r="AB169" s="295"/>
      <c r="AC169" s="289"/>
      <c r="AD169" s="290"/>
      <c r="AE169" s="290"/>
      <c r="AF169" s="291"/>
      <c r="AG169" s="880"/>
      <c r="AH169" s="881"/>
      <c r="AI169" s="881"/>
      <c r="AJ169" s="882"/>
      <c r="AK169" s="279" t="str">
        <f t="shared" si="33"/>
        <v/>
      </c>
      <c r="AL169" s="280"/>
      <c r="AM169" s="280"/>
      <c r="AN169" s="281"/>
      <c r="AO169" s="279" t="str">
        <f t="shared" si="34"/>
        <v/>
      </c>
      <c r="AP169" s="280"/>
      <c r="AQ169" s="280"/>
      <c r="AR169" s="281"/>
      <c r="AS169" s="282"/>
      <c r="AT169" s="283"/>
      <c r="AU169" s="283"/>
      <c r="AV169" s="284"/>
      <c r="AW169" s="254"/>
      <c r="AX169" s="255"/>
      <c r="AY169" s="255"/>
      <c r="AZ169" s="256"/>
      <c r="BA169" s="128"/>
      <c r="BB169" s="129"/>
      <c r="BC169" s="129"/>
      <c r="BD169" s="130"/>
      <c r="BE169" s="26"/>
      <c r="BF169" s="26"/>
    </row>
    <row r="170" spans="1:61" s="24" customFormat="1" ht="15" customHeight="1">
      <c r="A170" s="26"/>
      <c r="B170" s="167">
        <v>19</v>
      </c>
      <c r="C170" s="167"/>
      <c r="D170" s="292"/>
      <c r="E170" s="292"/>
      <c r="F170" s="292"/>
      <c r="G170" s="292"/>
      <c r="H170" s="292"/>
      <c r="I170" s="292"/>
      <c r="J170" s="292"/>
      <c r="K170" s="292"/>
      <c r="L170" s="292"/>
      <c r="M170" s="292"/>
      <c r="N170" s="292"/>
      <c r="O170" s="293"/>
      <c r="P170" s="293"/>
      <c r="Q170" s="293"/>
      <c r="R170" s="293"/>
      <c r="S170" s="293"/>
      <c r="T170" s="293"/>
      <c r="U170" s="294"/>
      <c r="V170" s="294"/>
      <c r="W170" s="294"/>
      <c r="X170" s="294"/>
      <c r="Y170" s="295"/>
      <c r="Z170" s="295"/>
      <c r="AA170" s="295"/>
      <c r="AB170" s="295"/>
      <c r="AC170" s="289"/>
      <c r="AD170" s="290"/>
      <c r="AE170" s="290"/>
      <c r="AF170" s="291"/>
      <c r="AG170" s="880"/>
      <c r="AH170" s="881"/>
      <c r="AI170" s="881"/>
      <c r="AJ170" s="882"/>
      <c r="AK170" s="279" t="str">
        <f t="shared" si="33"/>
        <v/>
      </c>
      <c r="AL170" s="280"/>
      <c r="AM170" s="280"/>
      <c r="AN170" s="281"/>
      <c r="AO170" s="279" t="str">
        <f t="shared" si="34"/>
        <v/>
      </c>
      <c r="AP170" s="280"/>
      <c r="AQ170" s="280"/>
      <c r="AR170" s="281"/>
      <c r="AS170" s="282"/>
      <c r="AT170" s="283"/>
      <c r="AU170" s="283"/>
      <c r="AV170" s="284"/>
      <c r="AW170" s="254"/>
      <c r="AX170" s="255"/>
      <c r="AY170" s="255"/>
      <c r="AZ170" s="256"/>
      <c r="BA170" s="128"/>
      <c r="BB170" s="129"/>
      <c r="BC170" s="129"/>
      <c r="BD170" s="130"/>
      <c r="BE170" s="26"/>
      <c r="BF170" s="26"/>
    </row>
    <row r="171" spans="1:61" s="24" customFormat="1" ht="15" customHeight="1">
      <c r="A171" s="26"/>
      <c r="B171" s="167">
        <v>20</v>
      </c>
      <c r="C171" s="167">
        <v>14</v>
      </c>
      <c r="D171" s="292"/>
      <c r="E171" s="292"/>
      <c r="F171" s="292"/>
      <c r="G171" s="292"/>
      <c r="H171" s="292"/>
      <c r="I171" s="292"/>
      <c r="J171" s="292"/>
      <c r="K171" s="292"/>
      <c r="L171" s="292"/>
      <c r="M171" s="292"/>
      <c r="N171" s="292"/>
      <c r="O171" s="293"/>
      <c r="P171" s="293"/>
      <c r="Q171" s="293"/>
      <c r="R171" s="293"/>
      <c r="S171" s="293"/>
      <c r="T171" s="293"/>
      <c r="U171" s="294"/>
      <c r="V171" s="294"/>
      <c r="W171" s="294"/>
      <c r="X171" s="294"/>
      <c r="Y171" s="295"/>
      <c r="Z171" s="295"/>
      <c r="AA171" s="295"/>
      <c r="AB171" s="295"/>
      <c r="AC171" s="289"/>
      <c r="AD171" s="290"/>
      <c r="AE171" s="290"/>
      <c r="AF171" s="291"/>
      <c r="AG171" s="880"/>
      <c r="AH171" s="881"/>
      <c r="AI171" s="881"/>
      <c r="AJ171" s="882"/>
      <c r="AK171" s="279" t="str">
        <f>IF(U171="","",AC171+AG171)</f>
        <v/>
      </c>
      <c r="AL171" s="280"/>
      <c r="AM171" s="280"/>
      <c r="AN171" s="281"/>
      <c r="AO171" s="279" t="str">
        <f>IF(U171="","",AK171-AS171)</f>
        <v/>
      </c>
      <c r="AP171" s="280"/>
      <c r="AQ171" s="280"/>
      <c r="AR171" s="281"/>
      <c r="AS171" s="282"/>
      <c r="AT171" s="283"/>
      <c r="AU171" s="283"/>
      <c r="AV171" s="284"/>
      <c r="AW171" s="254"/>
      <c r="AX171" s="255"/>
      <c r="AY171" s="255"/>
      <c r="AZ171" s="256"/>
      <c r="BA171" s="128"/>
      <c r="BB171" s="129"/>
      <c r="BC171" s="129"/>
      <c r="BD171" s="130"/>
      <c r="BE171" s="26"/>
      <c r="BF171" s="26"/>
      <c r="BH171" s="297"/>
      <c r="BI171" s="297"/>
    </row>
    <row r="172" spans="1:61" s="24" customFormat="1" ht="15" customHeight="1">
      <c r="A172" s="26"/>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26"/>
      <c r="BE172" s="26"/>
    </row>
    <row r="173" spans="1:61" s="24" customFormat="1" ht="15" customHeight="1">
      <c r="A173" s="26"/>
      <c r="B173" s="8"/>
      <c r="C173" s="180" t="s">
        <v>163</v>
      </c>
      <c r="D173" s="180"/>
      <c r="E173" s="180"/>
      <c r="F173" s="180"/>
      <c r="G173" s="180"/>
      <c r="H173" s="180"/>
      <c r="I173" s="180"/>
      <c r="J173" s="180"/>
      <c r="K173" s="180"/>
      <c r="L173" s="180"/>
      <c r="M173" s="180"/>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26"/>
      <c r="BE173" s="26"/>
    </row>
    <row r="174" spans="1:61" s="24" customFormat="1" ht="15" customHeight="1">
      <c r="A174" s="26"/>
      <c r="B174" s="8"/>
      <c r="C174" s="1"/>
      <c r="D174" s="1"/>
      <c r="E174" s="1"/>
      <c r="F174" s="1"/>
      <c r="G174" s="1"/>
      <c r="H174" s="1"/>
      <c r="I174" s="1"/>
      <c r="J174" s="1"/>
      <c r="K174" s="1"/>
      <c r="L174" s="1"/>
      <c r="M174" s="1"/>
      <c r="O174" s="167" t="s">
        <v>142</v>
      </c>
      <c r="P174" s="167"/>
      <c r="Q174" s="167"/>
      <c r="R174" s="167"/>
      <c r="S174" s="167"/>
      <c r="T174" s="167"/>
      <c r="U174" s="167" t="s">
        <v>164</v>
      </c>
      <c r="V174" s="167"/>
      <c r="W174" s="167"/>
      <c r="X174" s="167"/>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26"/>
      <c r="BE174" s="26"/>
    </row>
    <row r="175" spans="1:61" s="24" customFormat="1" ht="15" customHeight="1">
      <c r="A175" s="26"/>
      <c r="B175" s="167"/>
      <c r="C175" s="167"/>
      <c r="D175" s="167" t="s">
        <v>145</v>
      </c>
      <c r="E175" s="167"/>
      <c r="F175" s="167"/>
      <c r="G175" s="167"/>
      <c r="H175" s="167"/>
      <c r="I175" s="167"/>
      <c r="J175" s="167"/>
      <c r="K175" s="167"/>
      <c r="L175" s="167"/>
      <c r="M175" s="167"/>
      <c r="N175" s="167"/>
      <c r="O175" s="167" t="s">
        <v>146</v>
      </c>
      <c r="P175" s="167"/>
      <c r="Q175" s="167"/>
      <c r="R175" s="167" t="s">
        <v>147</v>
      </c>
      <c r="S175" s="167"/>
      <c r="T175" s="167"/>
      <c r="U175" s="167" t="s">
        <v>148</v>
      </c>
      <c r="V175" s="167"/>
      <c r="W175" s="167"/>
      <c r="X175" s="167"/>
      <c r="Y175" s="167" t="s">
        <v>10</v>
      </c>
      <c r="Z175" s="167"/>
      <c r="AA175" s="167"/>
      <c r="AB175" s="167"/>
      <c r="AC175" s="167" t="s">
        <v>165</v>
      </c>
      <c r="AD175" s="167"/>
      <c r="AE175" s="167"/>
      <c r="AF175" s="167"/>
      <c r="AG175" s="156" t="s">
        <v>166</v>
      </c>
      <c r="AH175" s="157"/>
      <c r="AI175" s="157"/>
      <c r="AJ175" s="158"/>
      <c r="AK175" s="156" t="s">
        <v>167</v>
      </c>
      <c r="AL175" s="157"/>
      <c r="AM175" s="157"/>
      <c r="AN175" s="158"/>
      <c r="AO175" s="156" t="s">
        <v>168</v>
      </c>
      <c r="AP175" s="157"/>
      <c r="AQ175" s="157"/>
      <c r="AR175" s="158"/>
      <c r="AS175" s="156" t="s">
        <v>153</v>
      </c>
      <c r="AT175" s="157"/>
      <c r="AU175" s="157"/>
      <c r="AV175" s="158"/>
      <c r="AW175" s="175" t="s">
        <v>169</v>
      </c>
      <c r="AX175" s="175"/>
      <c r="AY175" s="175"/>
      <c r="AZ175" s="175"/>
      <c r="BA175" s="1"/>
      <c r="BB175" s="1"/>
      <c r="BC175" s="1"/>
      <c r="BD175" s="1"/>
      <c r="BE175" s="26"/>
      <c r="BF175" s="26"/>
    </row>
    <row r="176" spans="1:61" s="24" customFormat="1" ht="15" customHeight="1">
      <c r="A176" s="26"/>
      <c r="B176" s="167">
        <v>1</v>
      </c>
      <c r="C176" s="167"/>
      <c r="D176" s="292" t="s">
        <v>170</v>
      </c>
      <c r="E176" s="292"/>
      <c r="F176" s="292"/>
      <c r="G176" s="292"/>
      <c r="H176" s="292"/>
      <c r="I176" s="292"/>
      <c r="J176" s="292"/>
      <c r="K176" s="292"/>
      <c r="L176" s="292"/>
      <c r="M176" s="292"/>
      <c r="N176" s="292"/>
      <c r="O176" s="293">
        <v>45934</v>
      </c>
      <c r="P176" s="293"/>
      <c r="Q176" s="293"/>
      <c r="R176" s="293">
        <v>45935</v>
      </c>
      <c r="S176" s="293"/>
      <c r="T176" s="293"/>
      <c r="U176" s="294" t="s">
        <v>171</v>
      </c>
      <c r="V176" s="294"/>
      <c r="W176" s="294"/>
      <c r="X176" s="294"/>
      <c r="Y176" s="295" t="s">
        <v>172</v>
      </c>
      <c r="Z176" s="295"/>
      <c r="AA176" s="295"/>
      <c r="AB176" s="295"/>
      <c r="AC176" s="296">
        <v>1600</v>
      </c>
      <c r="AD176" s="296"/>
      <c r="AE176" s="296"/>
      <c r="AF176" s="296"/>
      <c r="AG176" s="282">
        <v>10000</v>
      </c>
      <c r="AH176" s="283"/>
      <c r="AI176" s="283"/>
      <c r="AJ176" s="284"/>
      <c r="AK176" s="298">
        <f t="shared" ref="AK176:AK185" si="35">IF(U176="","",AC176+AG176)</f>
        <v>11600</v>
      </c>
      <c r="AL176" s="299"/>
      <c r="AM176" s="299"/>
      <c r="AN176" s="300"/>
      <c r="AO176" s="279">
        <f t="shared" ref="AO176:AO185" si="36">IF(U176="","",AK176-AS176)</f>
        <v>9600</v>
      </c>
      <c r="AP176" s="280"/>
      <c r="AQ176" s="280"/>
      <c r="AR176" s="281"/>
      <c r="AS176" s="282">
        <v>2000</v>
      </c>
      <c r="AT176" s="283"/>
      <c r="AU176" s="283"/>
      <c r="AV176" s="284"/>
      <c r="AW176" s="294">
        <v>5</v>
      </c>
      <c r="AX176" s="294"/>
      <c r="AY176" s="294"/>
      <c r="AZ176" s="294"/>
      <c r="BA176" s="1"/>
      <c r="BB176" s="1"/>
      <c r="BC176" s="1"/>
      <c r="BD176" s="1"/>
      <c r="BE176" s="26"/>
      <c r="BF176" s="26"/>
    </row>
    <row r="177" spans="1:58" s="24" customFormat="1" ht="15" customHeight="1">
      <c r="A177" s="26"/>
      <c r="B177" s="167">
        <v>2</v>
      </c>
      <c r="C177" s="167">
        <v>2</v>
      </c>
      <c r="D177" s="292" t="s">
        <v>170</v>
      </c>
      <c r="E177" s="292"/>
      <c r="F177" s="292"/>
      <c r="G177" s="292"/>
      <c r="H177" s="292"/>
      <c r="I177" s="292"/>
      <c r="J177" s="292"/>
      <c r="K177" s="292"/>
      <c r="L177" s="292"/>
      <c r="M177" s="292"/>
      <c r="N177" s="292"/>
      <c r="O177" s="293">
        <v>45934</v>
      </c>
      <c r="P177" s="293"/>
      <c r="Q177" s="293"/>
      <c r="R177" s="293">
        <v>45935</v>
      </c>
      <c r="S177" s="293"/>
      <c r="T177" s="293"/>
      <c r="U177" s="294" t="s">
        <v>171</v>
      </c>
      <c r="V177" s="294"/>
      <c r="W177" s="294"/>
      <c r="X177" s="294"/>
      <c r="Y177" s="295" t="s">
        <v>173</v>
      </c>
      <c r="Z177" s="295"/>
      <c r="AA177" s="295"/>
      <c r="AB177" s="295"/>
      <c r="AC177" s="296">
        <v>4500</v>
      </c>
      <c r="AD177" s="296"/>
      <c r="AE177" s="296"/>
      <c r="AF177" s="296"/>
      <c r="AG177" s="282">
        <v>10000</v>
      </c>
      <c r="AH177" s="283"/>
      <c r="AI177" s="283"/>
      <c r="AJ177" s="284"/>
      <c r="AK177" s="298">
        <f t="shared" si="35"/>
        <v>14500</v>
      </c>
      <c r="AL177" s="299"/>
      <c r="AM177" s="299"/>
      <c r="AN177" s="300"/>
      <c r="AO177" s="279">
        <f t="shared" si="36"/>
        <v>12500</v>
      </c>
      <c r="AP177" s="280"/>
      <c r="AQ177" s="280"/>
      <c r="AR177" s="281"/>
      <c r="AS177" s="282">
        <v>2000</v>
      </c>
      <c r="AT177" s="283"/>
      <c r="AU177" s="283"/>
      <c r="AV177" s="284"/>
      <c r="AW177" s="294">
        <v>6</v>
      </c>
      <c r="AX177" s="294"/>
      <c r="AY177" s="294"/>
      <c r="AZ177" s="294"/>
      <c r="BA177" s="1"/>
      <c r="BB177" s="1"/>
      <c r="BC177" s="1"/>
      <c r="BD177" s="1"/>
      <c r="BE177" s="26"/>
      <c r="BF177" s="26"/>
    </row>
    <row r="178" spans="1:58" s="24" customFormat="1" ht="15" customHeight="1">
      <c r="A178" s="26"/>
      <c r="B178" s="167">
        <v>3</v>
      </c>
      <c r="C178" s="167">
        <v>3</v>
      </c>
      <c r="D178" s="292"/>
      <c r="E178" s="292"/>
      <c r="F178" s="292"/>
      <c r="G178" s="292"/>
      <c r="H178" s="292"/>
      <c r="I178" s="292"/>
      <c r="J178" s="292"/>
      <c r="K178" s="292"/>
      <c r="L178" s="292"/>
      <c r="M178" s="292"/>
      <c r="N178" s="292"/>
      <c r="O178" s="293"/>
      <c r="P178" s="293"/>
      <c r="Q178" s="293"/>
      <c r="R178" s="301"/>
      <c r="S178" s="302"/>
      <c r="T178" s="303"/>
      <c r="U178" s="294"/>
      <c r="V178" s="294"/>
      <c r="W178" s="294"/>
      <c r="X178" s="294"/>
      <c r="Y178" s="295"/>
      <c r="Z178" s="295"/>
      <c r="AA178" s="295"/>
      <c r="AB178" s="295"/>
      <c r="AC178" s="296"/>
      <c r="AD178" s="296"/>
      <c r="AE178" s="296"/>
      <c r="AF178" s="296"/>
      <c r="AG178" s="282"/>
      <c r="AH178" s="283"/>
      <c r="AI178" s="283"/>
      <c r="AJ178" s="284"/>
      <c r="AK178" s="298" t="str">
        <f t="shared" si="35"/>
        <v/>
      </c>
      <c r="AL178" s="299"/>
      <c r="AM178" s="299"/>
      <c r="AN178" s="300"/>
      <c r="AO178" s="279" t="str">
        <f t="shared" si="36"/>
        <v/>
      </c>
      <c r="AP178" s="280"/>
      <c r="AQ178" s="280"/>
      <c r="AR178" s="281"/>
      <c r="AS178" s="282"/>
      <c r="AT178" s="283"/>
      <c r="AU178" s="283"/>
      <c r="AV178" s="284"/>
      <c r="AW178" s="294"/>
      <c r="AX178" s="294"/>
      <c r="AY178" s="294"/>
      <c r="AZ178" s="294"/>
      <c r="BA178" s="1"/>
      <c r="BB178" s="1"/>
      <c r="BC178" s="1"/>
      <c r="BD178" s="1"/>
      <c r="BE178" s="26"/>
      <c r="BF178" s="26"/>
    </row>
    <row r="179" spans="1:58" s="24" customFormat="1" ht="15" customHeight="1">
      <c r="A179" s="26"/>
      <c r="B179" s="167">
        <v>4</v>
      </c>
      <c r="C179" s="167"/>
      <c r="D179" s="292"/>
      <c r="E179" s="292"/>
      <c r="F179" s="292"/>
      <c r="G179" s="292"/>
      <c r="H179" s="292"/>
      <c r="I179" s="292"/>
      <c r="J179" s="292"/>
      <c r="K179" s="292"/>
      <c r="L179" s="292"/>
      <c r="M179" s="292"/>
      <c r="N179" s="292"/>
      <c r="O179" s="293"/>
      <c r="P179" s="293"/>
      <c r="Q179" s="293"/>
      <c r="R179" s="293"/>
      <c r="S179" s="293"/>
      <c r="T179" s="293"/>
      <c r="U179" s="294"/>
      <c r="V179" s="294"/>
      <c r="W179" s="294"/>
      <c r="X179" s="294"/>
      <c r="Y179" s="295"/>
      <c r="Z179" s="295"/>
      <c r="AA179" s="295"/>
      <c r="AB179" s="295"/>
      <c r="AC179" s="296"/>
      <c r="AD179" s="296"/>
      <c r="AE179" s="296"/>
      <c r="AF179" s="296"/>
      <c r="AG179" s="282"/>
      <c r="AH179" s="283"/>
      <c r="AI179" s="283"/>
      <c r="AJ179" s="284"/>
      <c r="AK179" s="298" t="str">
        <f t="shared" si="35"/>
        <v/>
      </c>
      <c r="AL179" s="299"/>
      <c r="AM179" s="299"/>
      <c r="AN179" s="300"/>
      <c r="AO179" s="279" t="str">
        <f t="shared" si="36"/>
        <v/>
      </c>
      <c r="AP179" s="280"/>
      <c r="AQ179" s="280"/>
      <c r="AR179" s="281"/>
      <c r="AS179" s="282"/>
      <c r="AT179" s="283"/>
      <c r="AU179" s="283"/>
      <c r="AV179" s="284"/>
      <c r="AW179" s="294"/>
      <c r="AX179" s="294"/>
      <c r="AY179" s="294"/>
      <c r="AZ179" s="294"/>
      <c r="BA179" s="1"/>
      <c r="BB179" s="1"/>
      <c r="BC179" s="1"/>
      <c r="BD179" s="1"/>
      <c r="BE179" s="26"/>
      <c r="BF179" s="26"/>
    </row>
    <row r="180" spans="1:58" s="24" customFormat="1" ht="15" customHeight="1">
      <c r="A180" s="26"/>
      <c r="B180" s="167">
        <v>5</v>
      </c>
      <c r="C180" s="167">
        <v>4</v>
      </c>
      <c r="D180" s="292"/>
      <c r="E180" s="292"/>
      <c r="F180" s="292"/>
      <c r="G180" s="292"/>
      <c r="H180" s="292"/>
      <c r="I180" s="292"/>
      <c r="J180" s="292"/>
      <c r="K180" s="292"/>
      <c r="L180" s="292"/>
      <c r="M180" s="292"/>
      <c r="N180" s="292"/>
      <c r="O180" s="293"/>
      <c r="P180" s="293"/>
      <c r="Q180" s="293"/>
      <c r="R180" s="301"/>
      <c r="S180" s="302"/>
      <c r="T180" s="303"/>
      <c r="U180" s="294"/>
      <c r="V180" s="294"/>
      <c r="W180" s="294"/>
      <c r="X180" s="294"/>
      <c r="Y180" s="295"/>
      <c r="Z180" s="295"/>
      <c r="AA180" s="295"/>
      <c r="AB180" s="295"/>
      <c r="AC180" s="296"/>
      <c r="AD180" s="296"/>
      <c r="AE180" s="296"/>
      <c r="AF180" s="296"/>
      <c r="AG180" s="282"/>
      <c r="AH180" s="283"/>
      <c r="AI180" s="283"/>
      <c r="AJ180" s="284"/>
      <c r="AK180" s="298" t="str">
        <f t="shared" si="35"/>
        <v/>
      </c>
      <c r="AL180" s="299"/>
      <c r="AM180" s="299"/>
      <c r="AN180" s="300"/>
      <c r="AO180" s="279" t="str">
        <f t="shared" si="36"/>
        <v/>
      </c>
      <c r="AP180" s="280"/>
      <c r="AQ180" s="280"/>
      <c r="AR180" s="281"/>
      <c r="AS180" s="282"/>
      <c r="AT180" s="283"/>
      <c r="AU180" s="283"/>
      <c r="AV180" s="284"/>
      <c r="AW180" s="294"/>
      <c r="AX180" s="294"/>
      <c r="AY180" s="294"/>
      <c r="AZ180" s="294"/>
      <c r="BA180" s="1"/>
      <c r="BB180" s="1"/>
      <c r="BC180" s="1"/>
      <c r="BD180" s="1"/>
      <c r="BE180" s="26"/>
      <c r="BF180" s="26"/>
    </row>
    <row r="181" spans="1:58" s="24" customFormat="1" ht="15" customHeight="1">
      <c r="A181" s="26"/>
      <c r="B181" s="167">
        <v>6</v>
      </c>
      <c r="C181" s="167">
        <v>5</v>
      </c>
      <c r="D181" s="292"/>
      <c r="E181" s="292"/>
      <c r="F181" s="292"/>
      <c r="G181" s="292"/>
      <c r="H181" s="292"/>
      <c r="I181" s="292"/>
      <c r="J181" s="292"/>
      <c r="K181" s="292"/>
      <c r="L181" s="292"/>
      <c r="M181" s="292"/>
      <c r="N181" s="292"/>
      <c r="O181" s="293"/>
      <c r="P181" s="293"/>
      <c r="Q181" s="293"/>
      <c r="R181" s="293"/>
      <c r="S181" s="293"/>
      <c r="T181" s="293"/>
      <c r="U181" s="294"/>
      <c r="V181" s="294"/>
      <c r="W181" s="294"/>
      <c r="X181" s="294"/>
      <c r="Y181" s="295"/>
      <c r="Z181" s="295"/>
      <c r="AA181" s="295"/>
      <c r="AB181" s="295"/>
      <c r="AC181" s="296"/>
      <c r="AD181" s="296"/>
      <c r="AE181" s="296"/>
      <c r="AF181" s="296"/>
      <c r="AG181" s="282"/>
      <c r="AH181" s="283"/>
      <c r="AI181" s="283"/>
      <c r="AJ181" s="284"/>
      <c r="AK181" s="298" t="str">
        <f t="shared" si="35"/>
        <v/>
      </c>
      <c r="AL181" s="299"/>
      <c r="AM181" s="299"/>
      <c r="AN181" s="300"/>
      <c r="AO181" s="279" t="str">
        <f t="shared" si="36"/>
        <v/>
      </c>
      <c r="AP181" s="280"/>
      <c r="AQ181" s="280"/>
      <c r="AR181" s="281"/>
      <c r="AS181" s="282"/>
      <c r="AT181" s="283"/>
      <c r="AU181" s="283"/>
      <c r="AV181" s="284"/>
      <c r="AW181" s="294"/>
      <c r="AX181" s="294"/>
      <c r="AY181" s="294"/>
      <c r="AZ181" s="294"/>
      <c r="BA181" s="1"/>
      <c r="BB181" s="1"/>
      <c r="BC181" s="1"/>
      <c r="BD181" s="1"/>
      <c r="BE181" s="26"/>
      <c r="BF181" s="26"/>
    </row>
    <row r="182" spans="1:58" s="24" customFormat="1" ht="15" customHeight="1">
      <c r="A182" s="26"/>
      <c r="B182" s="167">
        <v>7</v>
      </c>
      <c r="C182" s="167"/>
      <c r="D182" s="292"/>
      <c r="E182" s="292"/>
      <c r="F182" s="292"/>
      <c r="G182" s="292"/>
      <c r="H182" s="292"/>
      <c r="I182" s="292"/>
      <c r="J182" s="292"/>
      <c r="K182" s="292"/>
      <c r="L182" s="292"/>
      <c r="M182" s="292"/>
      <c r="N182" s="292"/>
      <c r="O182" s="293"/>
      <c r="P182" s="293"/>
      <c r="Q182" s="293"/>
      <c r="R182" s="301"/>
      <c r="S182" s="302"/>
      <c r="T182" s="303"/>
      <c r="U182" s="294"/>
      <c r="V182" s="294"/>
      <c r="W182" s="294"/>
      <c r="X182" s="294"/>
      <c r="Y182" s="295"/>
      <c r="Z182" s="295"/>
      <c r="AA182" s="295"/>
      <c r="AB182" s="295"/>
      <c r="AC182" s="296"/>
      <c r="AD182" s="296"/>
      <c r="AE182" s="296"/>
      <c r="AF182" s="296"/>
      <c r="AG182" s="282"/>
      <c r="AH182" s="283"/>
      <c r="AI182" s="283"/>
      <c r="AJ182" s="284"/>
      <c r="AK182" s="298" t="str">
        <f t="shared" si="35"/>
        <v/>
      </c>
      <c r="AL182" s="299"/>
      <c r="AM182" s="299"/>
      <c r="AN182" s="300"/>
      <c r="AO182" s="279" t="str">
        <f t="shared" si="36"/>
        <v/>
      </c>
      <c r="AP182" s="280"/>
      <c r="AQ182" s="280"/>
      <c r="AR182" s="281"/>
      <c r="AS182" s="282"/>
      <c r="AT182" s="283"/>
      <c r="AU182" s="283"/>
      <c r="AV182" s="284"/>
      <c r="AW182" s="294"/>
      <c r="AX182" s="294"/>
      <c r="AY182" s="294"/>
      <c r="AZ182" s="294"/>
      <c r="BA182" s="1"/>
      <c r="BB182" s="1"/>
      <c r="BC182" s="1"/>
      <c r="BD182" s="1"/>
      <c r="BE182" s="26"/>
      <c r="BF182" s="26"/>
    </row>
    <row r="183" spans="1:58" s="24" customFormat="1" ht="15" customHeight="1">
      <c r="A183" s="26"/>
      <c r="B183" s="167">
        <v>8</v>
      </c>
      <c r="C183" s="167">
        <v>6</v>
      </c>
      <c r="D183" s="292"/>
      <c r="E183" s="292"/>
      <c r="F183" s="292"/>
      <c r="G183" s="292"/>
      <c r="H183" s="292"/>
      <c r="I183" s="292"/>
      <c r="J183" s="292"/>
      <c r="K183" s="292"/>
      <c r="L183" s="292"/>
      <c r="M183" s="292"/>
      <c r="N183" s="292"/>
      <c r="O183" s="293"/>
      <c r="P183" s="293"/>
      <c r="Q183" s="293"/>
      <c r="R183" s="293"/>
      <c r="S183" s="293"/>
      <c r="T183" s="293"/>
      <c r="U183" s="294"/>
      <c r="V183" s="294"/>
      <c r="W183" s="294"/>
      <c r="X183" s="294"/>
      <c r="Y183" s="295"/>
      <c r="Z183" s="295"/>
      <c r="AA183" s="295"/>
      <c r="AB183" s="295"/>
      <c r="AC183" s="296"/>
      <c r="AD183" s="296"/>
      <c r="AE183" s="296"/>
      <c r="AF183" s="296"/>
      <c r="AG183" s="282"/>
      <c r="AH183" s="283"/>
      <c r="AI183" s="283"/>
      <c r="AJ183" s="284"/>
      <c r="AK183" s="298" t="str">
        <f t="shared" si="35"/>
        <v/>
      </c>
      <c r="AL183" s="299"/>
      <c r="AM183" s="299"/>
      <c r="AN183" s="300"/>
      <c r="AO183" s="279" t="str">
        <f t="shared" si="36"/>
        <v/>
      </c>
      <c r="AP183" s="280"/>
      <c r="AQ183" s="280"/>
      <c r="AR183" s="281"/>
      <c r="AS183" s="282"/>
      <c r="AT183" s="283"/>
      <c r="AU183" s="283"/>
      <c r="AV183" s="284"/>
      <c r="AW183" s="294"/>
      <c r="AX183" s="294"/>
      <c r="AY183" s="294"/>
      <c r="AZ183" s="294"/>
      <c r="BA183" s="1"/>
      <c r="BB183" s="1"/>
      <c r="BC183" s="1"/>
      <c r="BD183" s="1"/>
      <c r="BE183" s="26"/>
      <c r="BF183" s="26"/>
    </row>
    <row r="184" spans="1:58" s="24" customFormat="1" ht="15" customHeight="1">
      <c r="A184" s="26"/>
      <c r="B184" s="167">
        <v>9</v>
      </c>
      <c r="C184" s="167">
        <v>7</v>
      </c>
      <c r="D184" s="292"/>
      <c r="E184" s="292"/>
      <c r="F184" s="292"/>
      <c r="G184" s="292"/>
      <c r="H184" s="292"/>
      <c r="I184" s="292"/>
      <c r="J184" s="292"/>
      <c r="K184" s="292"/>
      <c r="L184" s="292"/>
      <c r="M184" s="292"/>
      <c r="N184" s="292"/>
      <c r="O184" s="293"/>
      <c r="P184" s="293"/>
      <c r="Q184" s="293"/>
      <c r="R184" s="301"/>
      <c r="S184" s="302"/>
      <c r="T184" s="303"/>
      <c r="U184" s="294"/>
      <c r="V184" s="294"/>
      <c r="W184" s="294"/>
      <c r="X184" s="294"/>
      <c r="Y184" s="295"/>
      <c r="Z184" s="295"/>
      <c r="AA184" s="295"/>
      <c r="AB184" s="295"/>
      <c r="AC184" s="296"/>
      <c r="AD184" s="296"/>
      <c r="AE184" s="296"/>
      <c r="AF184" s="296"/>
      <c r="AG184" s="282"/>
      <c r="AH184" s="283"/>
      <c r="AI184" s="283"/>
      <c r="AJ184" s="284"/>
      <c r="AK184" s="298" t="str">
        <f t="shared" si="35"/>
        <v/>
      </c>
      <c r="AL184" s="299"/>
      <c r="AM184" s="299"/>
      <c r="AN184" s="300"/>
      <c r="AO184" s="279" t="str">
        <f t="shared" si="36"/>
        <v/>
      </c>
      <c r="AP184" s="280"/>
      <c r="AQ184" s="280"/>
      <c r="AR184" s="281"/>
      <c r="AS184" s="282"/>
      <c r="AT184" s="283"/>
      <c r="AU184" s="283"/>
      <c r="AV184" s="284"/>
      <c r="AW184" s="294"/>
      <c r="AX184" s="294"/>
      <c r="AY184" s="294"/>
      <c r="AZ184" s="294"/>
      <c r="BA184" s="1"/>
      <c r="BB184" s="1"/>
      <c r="BC184" s="1"/>
      <c r="BD184" s="1"/>
      <c r="BE184" s="26"/>
      <c r="BF184" s="26"/>
    </row>
    <row r="185" spans="1:58" s="24" customFormat="1" ht="15" customHeight="1">
      <c r="A185" s="26"/>
      <c r="B185" s="167">
        <v>10</v>
      </c>
      <c r="C185" s="167"/>
      <c r="D185" s="292"/>
      <c r="E185" s="292"/>
      <c r="F185" s="292"/>
      <c r="G185" s="292"/>
      <c r="H185" s="292"/>
      <c r="I185" s="292"/>
      <c r="J185" s="292"/>
      <c r="K185" s="292"/>
      <c r="L185" s="292"/>
      <c r="M185" s="292"/>
      <c r="N185" s="292"/>
      <c r="O185" s="293"/>
      <c r="P185" s="293"/>
      <c r="Q185" s="293"/>
      <c r="R185" s="293"/>
      <c r="S185" s="293"/>
      <c r="T185" s="293"/>
      <c r="U185" s="294"/>
      <c r="V185" s="294"/>
      <c r="W185" s="294"/>
      <c r="X185" s="294"/>
      <c r="Y185" s="295"/>
      <c r="Z185" s="295"/>
      <c r="AA185" s="295"/>
      <c r="AB185" s="295"/>
      <c r="AC185" s="296"/>
      <c r="AD185" s="296"/>
      <c r="AE185" s="296"/>
      <c r="AF185" s="296"/>
      <c r="AG185" s="282"/>
      <c r="AH185" s="283"/>
      <c r="AI185" s="283"/>
      <c r="AJ185" s="284"/>
      <c r="AK185" s="298" t="str">
        <f t="shared" si="35"/>
        <v/>
      </c>
      <c r="AL185" s="299"/>
      <c r="AM185" s="299"/>
      <c r="AN185" s="300"/>
      <c r="AO185" s="279" t="str">
        <f t="shared" si="36"/>
        <v/>
      </c>
      <c r="AP185" s="280"/>
      <c r="AQ185" s="280"/>
      <c r="AR185" s="281"/>
      <c r="AS185" s="282"/>
      <c r="AT185" s="283"/>
      <c r="AU185" s="283"/>
      <c r="AV185" s="284"/>
      <c r="AW185" s="294"/>
      <c r="AX185" s="294"/>
      <c r="AY185" s="294"/>
      <c r="AZ185" s="294"/>
      <c r="BA185" s="26"/>
      <c r="BB185" s="26"/>
      <c r="BC185" s="26"/>
      <c r="BD185" s="26"/>
      <c r="BE185" s="26"/>
      <c r="BF185" s="26"/>
    </row>
    <row r="186" spans="1:58" s="24" customFormat="1" ht="1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row>
    <row r="187" spans="1:58" s="24" customFormat="1" ht="1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row>
    <row r="188" spans="1:58" s="24" customFormat="1" ht="15" customHeight="1">
      <c r="A188" s="26"/>
      <c r="B188" s="24" t="s">
        <v>174</v>
      </c>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26"/>
      <c r="BD188" s="26"/>
      <c r="BE188" s="26"/>
    </row>
    <row r="189" spans="1:58" s="24" customFormat="1" ht="15" customHeight="1" thickBot="1">
      <c r="A189" s="26"/>
      <c r="B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26"/>
      <c r="BD189" s="26"/>
      <c r="BE189" s="26"/>
    </row>
    <row r="190" spans="1:58" s="24" customFormat="1" ht="32.25" customHeight="1">
      <c r="A190" s="26"/>
      <c r="B190" s="312" t="s">
        <v>175</v>
      </c>
      <c r="C190" s="313"/>
      <c r="D190" s="313"/>
      <c r="E190" s="313"/>
      <c r="F190" s="313"/>
      <c r="G190" s="313"/>
      <c r="H190" s="313"/>
      <c r="I190" s="313"/>
      <c r="J190" s="313"/>
      <c r="K190" s="313"/>
      <c r="L190" s="314" t="s">
        <v>176</v>
      </c>
      <c r="M190" s="314"/>
      <c r="N190" s="314"/>
      <c r="O190" s="314"/>
      <c r="P190" s="314"/>
      <c r="Q190" s="314"/>
      <c r="R190" s="314"/>
      <c r="S190" s="314"/>
      <c r="T190" s="314"/>
      <c r="U190" s="314"/>
      <c r="V190" s="314"/>
      <c r="W190" s="314"/>
      <c r="X190" s="314"/>
      <c r="Y190" s="314"/>
      <c r="Z190" s="314"/>
      <c r="AA190" s="314"/>
      <c r="AB190" s="314"/>
      <c r="AC190" s="314"/>
      <c r="AD190" s="314"/>
      <c r="AE190" s="314"/>
      <c r="AF190" s="314"/>
      <c r="AG190" s="314"/>
      <c r="AH190" s="314"/>
      <c r="AI190" s="314"/>
      <c r="AJ190" s="314"/>
      <c r="AK190" s="314"/>
      <c r="AL190" s="314"/>
      <c r="AM190" s="314"/>
      <c r="AN190" s="314"/>
      <c r="AO190" s="314"/>
      <c r="AP190" s="314"/>
      <c r="AQ190" s="314"/>
      <c r="AR190" s="314"/>
      <c r="AS190" s="314"/>
      <c r="AT190" s="314"/>
      <c r="AU190" s="314"/>
      <c r="AV190" s="314"/>
      <c r="AW190" s="314"/>
      <c r="AX190" s="314"/>
      <c r="AY190" s="314"/>
      <c r="AZ190" s="315"/>
      <c r="BA190" s="26"/>
      <c r="BB190" s="26"/>
      <c r="BC190" s="26"/>
    </row>
    <row r="191" spans="1:58" s="24" customFormat="1" ht="33.75" customHeight="1" thickBot="1">
      <c r="A191" s="26"/>
      <c r="B191" s="316" t="s">
        <v>177</v>
      </c>
      <c r="C191" s="317"/>
      <c r="D191" s="317"/>
      <c r="E191" s="317"/>
      <c r="F191" s="317"/>
      <c r="G191" s="317"/>
      <c r="H191" s="317"/>
      <c r="I191" s="317"/>
      <c r="J191" s="317"/>
      <c r="K191" s="317"/>
      <c r="L191" s="318" t="s">
        <v>178</v>
      </c>
      <c r="M191" s="318"/>
      <c r="N191" s="318"/>
      <c r="O191" s="318"/>
      <c r="P191" s="318"/>
      <c r="Q191" s="318"/>
      <c r="R191" s="318"/>
      <c r="S191" s="318"/>
      <c r="T191" s="318"/>
      <c r="U191" s="318"/>
      <c r="V191" s="318"/>
      <c r="W191" s="318"/>
      <c r="X191" s="318"/>
      <c r="Y191" s="318"/>
      <c r="Z191" s="318"/>
      <c r="AA191" s="318"/>
      <c r="AB191" s="318"/>
      <c r="AC191" s="318"/>
      <c r="AD191" s="318"/>
      <c r="AE191" s="318"/>
      <c r="AF191" s="318"/>
      <c r="AG191" s="318"/>
      <c r="AH191" s="318"/>
      <c r="AI191" s="318"/>
      <c r="AJ191" s="318"/>
      <c r="AK191" s="318"/>
      <c r="AL191" s="318"/>
      <c r="AM191" s="318"/>
      <c r="AN191" s="318"/>
      <c r="AO191" s="318"/>
      <c r="AP191" s="318"/>
      <c r="AQ191" s="318"/>
      <c r="AR191" s="318"/>
      <c r="AS191" s="318"/>
      <c r="AT191" s="318"/>
      <c r="AU191" s="318"/>
      <c r="AV191" s="318"/>
      <c r="AW191" s="318"/>
      <c r="AX191" s="318"/>
      <c r="AY191" s="318"/>
      <c r="AZ191" s="319"/>
      <c r="BA191" s="26"/>
      <c r="BB191" s="26"/>
      <c r="BC191" s="26"/>
    </row>
    <row r="192" spans="1:58" s="24" customFormat="1" ht="1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row>
    <row r="193" spans="1:57" s="24" customFormat="1" ht="1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row>
    <row r="194" spans="1:57" s="24" customFormat="1" ht="1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row>
    <row r="195" spans="1:57" s="24" customFormat="1" ht="1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row>
    <row r="196" spans="1:57" s="11" customFormat="1" ht="4.5" customHeight="1">
      <c r="B196" s="24"/>
    </row>
    <row r="197" spans="1:57" s="24" customFormat="1" ht="15" customHeight="1">
      <c r="A197" s="24" t="s">
        <v>179</v>
      </c>
    </row>
    <row r="198" spans="1:57" s="11" customFormat="1" ht="4.5" customHeight="1" thickBot="1">
      <c r="B198" s="24"/>
    </row>
    <row r="199" spans="1:57" s="24" customFormat="1" ht="15" customHeight="1">
      <c r="C199" s="194" t="s">
        <v>180</v>
      </c>
      <c r="D199" s="195"/>
      <c r="E199" s="195"/>
      <c r="F199" s="195"/>
      <c r="G199" s="195"/>
      <c r="H199" s="195"/>
      <c r="I199" s="195"/>
      <c r="J199" s="327"/>
      <c r="K199" s="328" t="s">
        <v>181</v>
      </c>
      <c r="L199" s="328"/>
      <c r="M199" s="328"/>
      <c r="N199" s="328"/>
      <c r="O199" s="328"/>
      <c r="P199" s="328"/>
      <c r="Q199" s="328"/>
      <c r="R199" s="328"/>
      <c r="S199" s="328"/>
      <c r="T199" s="328"/>
      <c r="U199" s="328"/>
      <c r="V199" s="328"/>
      <c r="W199" s="328"/>
      <c r="X199" s="328"/>
      <c r="Y199" s="328"/>
      <c r="Z199" s="328"/>
      <c r="AA199" s="328"/>
      <c r="AB199" s="328"/>
      <c r="AC199" s="328"/>
      <c r="AD199" s="328"/>
      <c r="AE199" s="328"/>
      <c r="AF199" s="328"/>
      <c r="AG199" s="328"/>
      <c r="AH199" s="328"/>
      <c r="AI199" s="328"/>
      <c r="AJ199" s="328"/>
      <c r="AK199" s="328"/>
      <c r="AL199" s="328"/>
      <c r="AM199" s="328"/>
      <c r="AN199" s="328"/>
      <c r="AO199" s="328"/>
      <c r="AP199" s="328"/>
      <c r="AQ199" s="328"/>
      <c r="AR199" s="328"/>
      <c r="AS199" s="328"/>
      <c r="AT199" s="328"/>
      <c r="AU199" s="328"/>
      <c r="AV199" s="328"/>
      <c r="AW199" s="328"/>
      <c r="AX199" s="328"/>
      <c r="AY199" s="328"/>
      <c r="AZ199" s="328"/>
      <c r="BA199" s="329"/>
    </row>
    <row r="200" spans="1:57" s="24" customFormat="1" ht="15" customHeight="1" thickBot="1">
      <c r="C200" s="330" t="s">
        <v>182</v>
      </c>
      <c r="D200" s="331"/>
      <c r="E200" s="331"/>
      <c r="F200" s="331"/>
      <c r="G200" s="331"/>
      <c r="H200" s="331"/>
      <c r="I200" s="331"/>
      <c r="J200" s="332"/>
      <c r="K200" s="333" t="s">
        <v>183</v>
      </c>
      <c r="L200" s="333"/>
      <c r="M200" s="333"/>
      <c r="N200" s="333"/>
      <c r="O200" s="333"/>
      <c r="P200" s="333"/>
      <c r="Q200" s="333"/>
      <c r="R200" s="333"/>
      <c r="S200" s="333"/>
      <c r="T200" s="333"/>
      <c r="U200" s="333"/>
      <c r="V200" s="333"/>
      <c r="W200" s="333"/>
      <c r="X200" s="333"/>
      <c r="Y200" s="333"/>
      <c r="Z200" s="333"/>
      <c r="AA200" s="333"/>
      <c r="AB200" s="333"/>
      <c r="AC200" s="333"/>
      <c r="AD200" s="333"/>
      <c r="AE200" s="333"/>
      <c r="AF200" s="333"/>
      <c r="AG200" s="333"/>
      <c r="AH200" s="333"/>
      <c r="AI200" s="333"/>
      <c r="AJ200" s="333"/>
      <c r="AK200" s="333"/>
      <c r="AL200" s="333"/>
      <c r="AM200" s="333"/>
      <c r="AN200" s="333"/>
      <c r="AO200" s="333"/>
      <c r="AP200" s="333"/>
      <c r="AQ200" s="333"/>
      <c r="AR200" s="333"/>
      <c r="AS200" s="333"/>
      <c r="AT200" s="333"/>
      <c r="AU200" s="333"/>
      <c r="AV200" s="333"/>
      <c r="AW200" s="333"/>
      <c r="AX200" s="333"/>
      <c r="AY200" s="333"/>
      <c r="AZ200" s="333"/>
      <c r="BA200" s="334"/>
    </row>
    <row r="201" spans="1:57" s="24" customFormat="1" ht="15" customHeight="1">
      <c r="C201" s="335"/>
      <c r="D201" s="336"/>
      <c r="E201" s="336"/>
      <c r="F201" s="336"/>
      <c r="G201" s="336"/>
      <c r="H201" s="336"/>
      <c r="I201" s="336"/>
      <c r="J201" s="337"/>
      <c r="K201" s="194" t="s">
        <v>184</v>
      </c>
      <c r="L201" s="195"/>
      <c r="M201" s="195"/>
      <c r="N201" s="195"/>
      <c r="O201" s="195"/>
      <c r="P201" s="195"/>
      <c r="Q201" s="195"/>
      <c r="R201" s="196"/>
      <c r="S201" s="311" t="s">
        <v>148</v>
      </c>
      <c r="T201" s="195"/>
      <c r="U201" s="195"/>
      <c r="V201" s="195"/>
      <c r="W201" s="196"/>
      <c r="X201" s="311" t="s">
        <v>10</v>
      </c>
      <c r="Y201" s="195"/>
      <c r="Z201" s="195"/>
      <c r="AA201" s="195"/>
      <c r="AB201" s="196"/>
      <c r="AC201" s="311" t="s">
        <v>185</v>
      </c>
      <c r="AD201" s="195"/>
      <c r="AE201" s="195"/>
      <c r="AF201" s="195"/>
      <c r="AG201" s="195"/>
      <c r="AH201" s="195"/>
      <c r="AI201" s="195"/>
      <c r="AJ201" s="196"/>
      <c r="AK201" s="311" t="s">
        <v>186</v>
      </c>
      <c r="AL201" s="195"/>
      <c r="AM201" s="195"/>
      <c r="AN201" s="195"/>
      <c r="AO201" s="196"/>
      <c r="AP201" s="311" t="s">
        <v>187</v>
      </c>
      <c r="AQ201" s="195"/>
      <c r="AR201" s="195"/>
      <c r="AS201" s="195"/>
      <c r="AT201" s="196"/>
      <c r="AU201" s="338" t="s">
        <v>188</v>
      </c>
      <c r="AV201" s="338"/>
      <c r="AW201" s="338"/>
      <c r="AX201" s="338"/>
      <c r="AY201" s="338"/>
      <c r="AZ201" s="338"/>
      <c r="BA201" s="339"/>
    </row>
    <row r="202" spans="1:57" s="24" customFormat="1" ht="15" customHeight="1">
      <c r="C202" s="308" t="s">
        <v>189</v>
      </c>
      <c r="D202" s="309"/>
      <c r="E202" s="309"/>
      <c r="F202" s="309"/>
      <c r="G202" s="309"/>
      <c r="H202" s="309"/>
      <c r="I202" s="309"/>
      <c r="J202" s="310"/>
      <c r="K202" s="320" t="s">
        <v>190</v>
      </c>
      <c r="L202" s="321"/>
      <c r="M202" s="321"/>
      <c r="N202" s="321"/>
      <c r="O202" s="321"/>
      <c r="P202" s="321"/>
      <c r="Q202" s="321"/>
      <c r="R202" s="322"/>
      <c r="S202" s="323" t="s">
        <v>191</v>
      </c>
      <c r="T202" s="321"/>
      <c r="U202" s="321"/>
      <c r="V202" s="321"/>
      <c r="W202" s="322"/>
      <c r="X202" s="323" t="s">
        <v>192</v>
      </c>
      <c r="Y202" s="321"/>
      <c r="Z202" s="321"/>
      <c r="AA202" s="321"/>
      <c r="AB202" s="322"/>
      <c r="AC202" s="323" t="s">
        <v>193</v>
      </c>
      <c r="AD202" s="321"/>
      <c r="AE202" s="321"/>
      <c r="AF202" s="321"/>
      <c r="AG202" s="321"/>
      <c r="AH202" s="321"/>
      <c r="AI202" s="321"/>
      <c r="AJ202" s="322"/>
      <c r="AK202" s="323" t="s">
        <v>194</v>
      </c>
      <c r="AL202" s="321"/>
      <c r="AM202" s="321"/>
      <c r="AN202" s="321"/>
      <c r="AO202" s="322"/>
      <c r="AP202" s="323" t="s">
        <v>194</v>
      </c>
      <c r="AQ202" s="321"/>
      <c r="AR202" s="321"/>
      <c r="AS202" s="321"/>
      <c r="AT202" s="322"/>
      <c r="AU202" s="324" t="s">
        <v>195</v>
      </c>
      <c r="AV202" s="325"/>
      <c r="AW202" s="325"/>
      <c r="AX202" s="325"/>
      <c r="AY202" s="325"/>
      <c r="AZ202" s="325"/>
      <c r="BA202" s="326"/>
    </row>
    <row r="203" spans="1:57" s="24" customFormat="1" ht="15" customHeight="1" thickBot="1">
      <c r="C203" s="330" t="s">
        <v>196</v>
      </c>
      <c r="D203" s="331"/>
      <c r="E203" s="331"/>
      <c r="F203" s="331"/>
      <c r="G203" s="331"/>
      <c r="H203" s="331"/>
      <c r="I203" s="331"/>
      <c r="J203" s="332"/>
      <c r="K203" s="345" t="s">
        <v>197</v>
      </c>
      <c r="L203" s="306"/>
      <c r="M203" s="306"/>
      <c r="N203" s="306"/>
      <c r="O203" s="306"/>
      <c r="P203" s="306"/>
      <c r="Q203" s="306"/>
      <c r="R203" s="307"/>
      <c r="S203" s="305" t="s">
        <v>198</v>
      </c>
      <c r="T203" s="306"/>
      <c r="U203" s="306"/>
      <c r="V203" s="306"/>
      <c r="W203" s="307"/>
      <c r="X203" s="305" t="s">
        <v>199</v>
      </c>
      <c r="Y203" s="306"/>
      <c r="Z203" s="306"/>
      <c r="AA203" s="306"/>
      <c r="AB203" s="307"/>
      <c r="AC203" s="305" t="s">
        <v>200</v>
      </c>
      <c r="AD203" s="306"/>
      <c r="AE203" s="306"/>
      <c r="AF203" s="306"/>
      <c r="AG203" s="306"/>
      <c r="AH203" s="306"/>
      <c r="AI203" s="306"/>
      <c r="AJ203" s="307"/>
      <c r="AK203" s="305" t="s">
        <v>201</v>
      </c>
      <c r="AL203" s="306"/>
      <c r="AM203" s="306"/>
      <c r="AN203" s="306"/>
      <c r="AO203" s="307"/>
      <c r="AP203" s="305" t="s">
        <v>201</v>
      </c>
      <c r="AQ203" s="306"/>
      <c r="AR203" s="306"/>
      <c r="AS203" s="306"/>
      <c r="AT203" s="307"/>
      <c r="AU203" s="343" t="s">
        <v>202</v>
      </c>
      <c r="AV203" s="333"/>
      <c r="AW203" s="333"/>
      <c r="AX203" s="333"/>
      <c r="AY203" s="333"/>
      <c r="AZ203" s="333"/>
      <c r="BA203" s="334"/>
    </row>
    <row r="204" spans="1:57" s="11" customFormat="1" ht="15.75" customHeight="1">
      <c r="B204" s="24"/>
    </row>
    <row r="205" spans="1:57">
      <c r="A205" s="180" t="s">
        <v>203</v>
      </c>
      <c r="B205" s="180"/>
      <c r="C205" s="180"/>
      <c r="D205" s="180"/>
      <c r="E205" s="180"/>
    </row>
    <row r="207" spans="1:57">
      <c r="B207" s="127" t="s">
        <v>204</v>
      </c>
      <c r="C207" s="127"/>
      <c r="D207" s="127"/>
      <c r="E207" s="127"/>
      <c r="F207" s="127"/>
      <c r="G207" s="344" t="s">
        <v>199</v>
      </c>
      <c r="H207" s="344"/>
      <c r="I207" s="344"/>
      <c r="J207" s="344"/>
      <c r="K207" s="344"/>
      <c r="L207" s="344"/>
      <c r="M207" s="344"/>
      <c r="N207" s="127" t="s">
        <v>205</v>
      </c>
      <c r="O207" s="127"/>
      <c r="P207" s="127"/>
      <c r="Q207" s="127"/>
      <c r="R207" s="344" t="s">
        <v>206</v>
      </c>
      <c r="S207" s="344"/>
      <c r="T207" s="344"/>
      <c r="U207" s="344"/>
      <c r="V207" s="344"/>
      <c r="W207" s="344"/>
      <c r="X207" s="344"/>
    </row>
    <row r="208" spans="1:57">
      <c r="B208" s="2"/>
      <c r="C208" s="127" t="s">
        <v>207</v>
      </c>
      <c r="D208" s="127"/>
      <c r="E208" s="127"/>
      <c r="F208" s="127"/>
      <c r="G208" s="344" t="s">
        <v>192</v>
      </c>
      <c r="H208" s="344"/>
      <c r="I208" s="344"/>
      <c r="J208" s="344"/>
      <c r="K208" s="344"/>
      <c r="L208" s="344"/>
      <c r="M208" s="344"/>
      <c r="N208" s="127" t="s">
        <v>205</v>
      </c>
      <c r="O208" s="127"/>
      <c r="P208" s="127"/>
      <c r="Q208" s="127"/>
      <c r="R208" s="344" t="s">
        <v>201</v>
      </c>
      <c r="S208" s="344"/>
      <c r="T208" s="344"/>
      <c r="U208" s="344"/>
      <c r="V208" s="344"/>
      <c r="W208" s="344"/>
      <c r="X208" s="344"/>
    </row>
    <row r="209" spans="1:35" s="11" customFormat="1" ht="15.75" customHeight="1">
      <c r="B209" s="24"/>
    </row>
    <row r="210" spans="1:35" s="11" customFormat="1" ht="15" customHeight="1">
      <c r="B210" s="24"/>
    </row>
    <row r="211" spans="1:35" s="24" customFormat="1" ht="15" customHeight="1" thickBot="1">
      <c r="A211" s="346" t="s">
        <v>208</v>
      </c>
      <c r="B211" s="346"/>
      <c r="C211" s="346"/>
      <c r="D211" s="346"/>
      <c r="E211" s="346"/>
      <c r="F211" s="346"/>
      <c r="G211" s="346"/>
      <c r="H211" s="346"/>
      <c r="I211" s="346"/>
      <c r="J211" s="346"/>
      <c r="K211" s="346"/>
      <c r="L211" s="346"/>
      <c r="M211" s="346"/>
      <c r="N211" s="346"/>
    </row>
    <row r="212" spans="1:35" s="11" customFormat="1" ht="17.25" customHeight="1">
      <c r="B212" s="24"/>
      <c r="C212" s="35"/>
      <c r="D212" s="883" t="s">
        <v>209</v>
      </c>
      <c r="E212" s="883"/>
      <c r="F212" s="883"/>
      <c r="G212" s="883"/>
      <c r="H212" s="883"/>
      <c r="I212" s="883"/>
      <c r="J212" s="883"/>
      <c r="K212" s="883"/>
      <c r="L212" s="883"/>
      <c r="M212" s="883"/>
      <c r="N212" s="883"/>
      <c r="O212" s="883"/>
      <c r="P212" s="304" t="s">
        <v>210</v>
      </c>
      <c r="Q212" s="304"/>
      <c r="R212" s="304"/>
      <c r="S212" s="304"/>
      <c r="T212" s="304"/>
      <c r="U212" s="304"/>
      <c r="V212" s="304"/>
      <c r="W212" s="304"/>
      <c r="X212" s="304"/>
      <c r="Y212" s="304"/>
      <c r="Z212" s="304" t="s">
        <v>211</v>
      </c>
      <c r="AA212" s="304"/>
      <c r="AB212" s="304"/>
      <c r="AC212" s="304"/>
      <c r="AD212" s="304"/>
      <c r="AE212" s="304"/>
      <c r="AF212" s="304"/>
      <c r="AG212" s="304"/>
      <c r="AH212" s="304"/>
      <c r="AI212" s="342"/>
    </row>
    <row r="213" spans="1:35">
      <c r="A213" s="34">
        <v>1</v>
      </c>
      <c r="C213" s="36" t="s">
        <v>46</v>
      </c>
      <c r="D213" s="341" t="str">
        <f>IF(ISNA(VLOOKUP(A213,'&lt;見本&gt;入力シート'!$B$48:$L$57,3,FALSE)),"",VLOOKUP(A213,'&lt;見本&gt;入力シート'!$B$48:$L$57,3,FALSE))</f>
        <v>医用テレメータ</v>
      </c>
      <c r="E213" s="341"/>
      <c r="F213" s="341"/>
      <c r="G213" s="341"/>
      <c r="H213" s="341"/>
      <c r="I213" s="341"/>
      <c r="J213" s="341"/>
      <c r="K213" s="341"/>
      <c r="L213" s="341"/>
      <c r="M213" s="341"/>
      <c r="N213" s="341"/>
      <c r="O213" s="341"/>
      <c r="P213" s="292" t="s">
        <v>212</v>
      </c>
      <c r="Q213" s="292"/>
      <c r="R213" s="292"/>
      <c r="S213" s="292"/>
      <c r="T213" s="292"/>
      <c r="U213" s="292"/>
      <c r="V213" s="292"/>
      <c r="W213" s="292"/>
      <c r="X213" s="292"/>
      <c r="Y213" s="292"/>
      <c r="Z213" s="292" t="s">
        <v>213</v>
      </c>
      <c r="AA213" s="292"/>
      <c r="AB213" s="292"/>
      <c r="AC213" s="292"/>
      <c r="AD213" s="292"/>
      <c r="AE213" s="292"/>
      <c r="AF213" s="292"/>
      <c r="AG213" s="292"/>
      <c r="AH213" s="292"/>
      <c r="AI213" s="340"/>
    </row>
    <row r="214" spans="1:35">
      <c r="A214" s="34">
        <v>2</v>
      </c>
      <c r="B214" s="16"/>
      <c r="C214" s="36" t="s">
        <v>47</v>
      </c>
      <c r="D214" s="341" t="str">
        <f>IF(ISNA(VLOOKUP(A214,'&lt;見本&gt;入力シート'!$B$48:$L$57,3,FALSE)),"",VLOOKUP(A214,'&lt;見本&gt;入力シート'!$B$48:$L$57,3,FALSE))</f>
        <v>チルトテーブル</v>
      </c>
      <c r="E214" s="341"/>
      <c r="F214" s="341"/>
      <c r="G214" s="341"/>
      <c r="H214" s="341"/>
      <c r="I214" s="341"/>
      <c r="J214" s="341"/>
      <c r="K214" s="341"/>
      <c r="L214" s="341"/>
      <c r="M214" s="341"/>
      <c r="N214" s="341"/>
      <c r="O214" s="341"/>
      <c r="P214" s="292" t="s">
        <v>214</v>
      </c>
      <c r="Q214" s="292"/>
      <c r="R214" s="292"/>
      <c r="S214" s="292"/>
      <c r="T214" s="292"/>
      <c r="U214" s="292"/>
      <c r="V214" s="292"/>
      <c r="W214" s="292"/>
      <c r="X214" s="292"/>
      <c r="Y214" s="292"/>
      <c r="Z214" s="292" t="s">
        <v>213</v>
      </c>
      <c r="AA214" s="292"/>
      <c r="AB214" s="292"/>
      <c r="AC214" s="292"/>
      <c r="AD214" s="292"/>
      <c r="AE214" s="292"/>
      <c r="AF214" s="292"/>
      <c r="AG214" s="292"/>
      <c r="AH214" s="292"/>
      <c r="AI214" s="340"/>
    </row>
    <row r="215" spans="1:35">
      <c r="A215" s="34">
        <v>3</v>
      </c>
      <c r="C215" s="36" t="s">
        <v>48</v>
      </c>
      <c r="D215" s="341" t="str">
        <f>IF(ISNA(VLOOKUP(A215,'&lt;見本&gt;入力シート'!$B$48:$L$57,3,FALSE)),"",VLOOKUP(A215,'&lt;見本&gt;入力シート'!$B$48:$L$57,3,FALSE))</f>
        <v>リクライニング車椅子</v>
      </c>
      <c r="E215" s="341"/>
      <c r="F215" s="341"/>
      <c r="G215" s="341"/>
      <c r="H215" s="341"/>
      <c r="I215" s="341"/>
      <c r="J215" s="341"/>
      <c r="K215" s="341"/>
      <c r="L215" s="341"/>
      <c r="M215" s="341"/>
      <c r="N215" s="341"/>
      <c r="O215" s="341"/>
      <c r="P215" s="292" t="s">
        <v>214</v>
      </c>
      <c r="Q215" s="292"/>
      <c r="R215" s="292"/>
      <c r="S215" s="292"/>
      <c r="T215" s="292"/>
      <c r="U215" s="292"/>
      <c r="V215" s="292"/>
      <c r="W215" s="292"/>
      <c r="X215" s="292"/>
      <c r="Y215" s="292"/>
      <c r="Z215" s="292" t="s">
        <v>215</v>
      </c>
      <c r="AA215" s="292"/>
      <c r="AB215" s="292"/>
      <c r="AC215" s="292"/>
      <c r="AD215" s="292"/>
      <c r="AE215" s="292"/>
      <c r="AF215" s="292"/>
      <c r="AG215" s="292"/>
      <c r="AH215" s="292"/>
      <c r="AI215" s="340"/>
    </row>
    <row r="216" spans="1:35">
      <c r="A216" s="34">
        <v>4</v>
      </c>
      <c r="C216" s="36" t="s">
        <v>216</v>
      </c>
      <c r="D216" s="341" t="str">
        <f>IF(ISNA(VLOOKUP(A216,'&lt;見本&gt;入力シート'!$B$48:$L$57,3,FALSE)),"",VLOOKUP(A216,'&lt;見本&gt;入力シート'!$B$48:$L$57,3,FALSE))</f>
        <v>特殊浴槽</v>
      </c>
      <c r="E216" s="341"/>
      <c r="F216" s="341"/>
      <c r="G216" s="341"/>
      <c r="H216" s="341"/>
      <c r="I216" s="341"/>
      <c r="J216" s="341"/>
      <c r="K216" s="341"/>
      <c r="L216" s="341"/>
      <c r="M216" s="341"/>
      <c r="N216" s="341"/>
      <c r="O216" s="341"/>
      <c r="P216" s="292" t="s">
        <v>217</v>
      </c>
      <c r="Q216" s="292"/>
      <c r="R216" s="292"/>
      <c r="S216" s="292"/>
      <c r="T216" s="292"/>
      <c r="U216" s="292"/>
      <c r="V216" s="292"/>
      <c r="W216" s="292"/>
      <c r="X216" s="292"/>
      <c r="Y216" s="292"/>
      <c r="Z216" s="292" t="s">
        <v>215</v>
      </c>
      <c r="AA216" s="292"/>
      <c r="AB216" s="292"/>
      <c r="AC216" s="292"/>
      <c r="AD216" s="292"/>
      <c r="AE216" s="292"/>
      <c r="AF216" s="292"/>
      <c r="AG216" s="292"/>
      <c r="AH216" s="292"/>
      <c r="AI216" s="340"/>
    </row>
    <row r="217" spans="1:35">
      <c r="A217" s="34">
        <v>5</v>
      </c>
      <c r="C217" s="36" t="s">
        <v>218</v>
      </c>
      <c r="D217" s="341" t="str">
        <f>IF(ISNA(VLOOKUP(A217,'&lt;見本&gt;入力シート'!$B$48:$L$57,3,FALSE)),"",VLOOKUP(A217,'&lt;見本&gt;入力シート'!$B$48:$L$57,3,FALSE))</f>
        <v>シャワーチェア</v>
      </c>
      <c r="E217" s="341"/>
      <c r="F217" s="341"/>
      <c r="G217" s="341"/>
      <c r="H217" s="341"/>
      <c r="I217" s="341"/>
      <c r="J217" s="341"/>
      <c r="K217" s="341"/>
      <c r="L217" s="341"/>
      <c r="M217" s="341"/>
      <c r="N217" s="341"/>
      <c r="O217" s="341"/>
      <c r="P217" s="292" t="s">
        <v>217</v>
      </c>
      <c r="Q217" s="292"/>
      <c r="R217" s="292"/>
      <c r="S217" s="292"/>
      <c r="T217" s="292"/>
      <c r="U217" s="292"/>
      <c r="V217" s="292"/>
      <c r="W217" s="292"/>
      <c r="X217" s="292"/>
      <c r="Y217" s="292"/>
      <c r="Z217" s="292" t="s">
        <v>215</v>
      </c>
      <c r="AA217" s="292"/>
      <c r="AB217" s="292"/>
      <c r="AC217" s="292"/>
      <c r="AD217" s="292"/>
      <c r="AE217" s="292"/>
      <c r="AF217" s="292"/>
      <c r="AG217" s="292"/>
      <c r="AH217" s="292"/>
      <c r="AI217" s="340"/>
    </row>
    <row r="218" spans="1:35">
      <c r="A218" s="34">
        <v>6</v>
      </c>
      <c r="C218" s="36" t="s">
        <v>219</v>
      </c>
      <c r="D218" s="341">
        <f>IF(ISNA(VLOOKUP(A218,'&lt;見本&gt;入力シート'!$B$48:$L$57,3,FALSE)),"",VLOOKUP(A218,'&lt;見本&gt;入力シート'!$B$48:$L$57,3,FALSE))</f>
        <v>0</v>
      </c>
      <c r="E218" s="341"/>
      <c r="F218" s="341"/>
      <c r="G218" s="341"/>
      <c r="H218" s="341"/>
      <c r="I218" s="341"/>
      <c r="J218" s="341"/>
      <c r="K218" s="341"/>
      <c r="L218" s="341"/>
      <c r="M218" s="341"/>
      <c r="N218" s="341"/>
      <c r="O218" s="341"/>
      <c r="P218" s="292"/>
      <c r="Q218" s="292"/>
      <c r="R218" s="292"/>
      <c r="S218" s="292"/>
      <c r="T218" s="292"/>
      <c r="U218" s="292"/>
      <c r="V218" s="292"/>
      <c r="W218" s="292"/>
      <c r="X218" s="292"/>
      <c r="Y218" s="292"/>
      <c r="Z218" s="292"/>
      <c r="AA218" s="292"/>
      <c r="AB218" s="292"/>
      <c r="AC218" s="292"/>
      <c r="AD218" s="292"/>
      <c r="AE218" s="292"/>
      <c r="AF218" s="292"/>
      <c r="AG218" s="292"/>
      <c r="AH218" s="292"/>
      <c r="AI218" s="340"/>
    </row>
    <row r="219" spans="1:35">
      <c r="A219" s="34">
        <v>7</v>
      </c>
      <c r="B219" s="16"/>
      <c r="C219" s="36" t="s">
        <v>220</v>
      </c>
      <c r="D219" s="341">
        <f>IF(ISNA(VLOOKUP(A219,'&lt;見本&gt;入力シート'!$B$48:$L$57,3,FALSE)),"",VLOOKUP(A219,'&lt;見本&gt;入力シート'!$B$48:$L$57,3,FALSE))</f>
        <v>0</v>
      </c>
      <c r="E219" s="341"/>
      <c r="F219" s="341"/>
      <c r="G219" s="341"/>
      <c r="H219" s="341"/>
      <c r="I219" s="341"/>
      <c r="J219" s="341"/>
      <c r="K219" s="341"/>
      <c r="L219" s="341"/>
      <c r="M219" s="341"/>
      <c r="N219" s="341"/>
      <c r="O219" s="341"/>
      <c r="P219" s="292"/>
      <c r="Q219" s="292"/>
      <c r="R219" s="292"/>
      <c r="S219" s="292"/>
      <c r="T219" s="292"/>
      <c r="U219" s="292"/>
      <c r="V219" s="292"/>
      <c r="W219" s="292"/>
      <c r="X219" s="292"/>
      <c r="Y219" s="292"/>
      <c r="Z219" s="292"/>
      <c r="AA219" s="292"/>
      <c r="AB219" s="292"/>
      <c r="AC219" s="292"/>
      <c r="AD219" s="292"/>
      <c r="AE219" s="292"/>
      <c r="AF219" s="292"/>
      <c r="AG219" s="292"/>
      <c r="AH219" s="292"/>
      <c r="AI219" s="340"/>
    </row>
    <row r="220" spans="1:35">
      <c r="A220" s="34">
        <v>8</v>
      </c>
      <c r="C220" s="36" t="s">
        <v>221</v>
      </c>
      <c r="D220" s="341">
        <f>IF(ISNA(VLOOKUP(A220,'&lt;見本&gt;入力シート'!$B$48:$L$57,3,FALSE)),"",VLOOKUP(A220,'&lt;見本&gt;入力シート'!$B$48:$L$57,3,FALSE))</f>
        <v>0</v>
      </c>
      <c r="E220" s="341"/>
      <c r="F220" s="341"/>
      <c r="G220" s="341"/>
      <c r="H220" s="341"/>
      <c r="I220" s="341"/>
      <c r="J220" s="341"/>
      <c r="K220" s="341"/>
      <c r="L220" s="341"/>
      <c r="M220" s="341"/>
      <c r="N220" s="341"/>
      <c r="O220" s="341"/>
      <c r="P220" s="292"/>
      <c r="Q220" s="292"/>
      <c r="R220" s="292"/>
      <c r="S220" s="292"/>
      <c r="T220" s="292"/>
      <c r="U220" s="292"/>
      <c r="V220" s="292"/>
      <c r="W220" s="292"/>
      <c r="X220" s="292"/>
      <c r="Y220" s="292"/>
      <c r="Z220" s="292"/>
      <c r="AA220" s="292"/>
      <c r="AB220" s="292"/>
      <c r="AC220" s="292"/>
      <c r="AD220" s="292"/>
      <c r="AE220" s="292"/>
      <c r="AF220" s="292"/>
      <c r="AG220" s="292"/>
      <c r="AH220" s="292"/>
      <c r="AI220" s="340"/>
    </row>
    <row r="221" spans="1:35">
      <c r="A221" s="34">
        <v>9</v>
      </c>
      <c r="C221" s="36" t="s">
        <v>222</v>
      </c>
      <c r="D221" s="341">
        <f>IF(ISNA(VLOOKUP(A221,'&lt;見本&gt;入力シート'!$B$48:$L$57,3,FALSE)),"",VLOOKUP(A221,'&lt;見本&gt;入力シート'!$B$48:$L$57,3,FALSE))</f>
        <v>0</v>
      </c>
      <c r="E221" s="341"/>
      <c r="F221" s="341"/>
      <c r="G221" s="341"/>
      <c r="H221" s="341"/>
      <c r="I221" s="341"/>
      <c r="J221" s="341"/>
      <c r="K221" s="341"/>
      <c r="L221" s="341"/>
      <c r="M221" s="341"/>
      <c r="N221" s="341"/>
      <c r="O221" s="341"/>
      <c r="P221" s="292"/>
      <c r="Q221" s="292"/>
      <c r="R221" s="292"/>
      <c r="S221" s="292"/>
      <c r="T221" s="292"/>
      <c r="U221" s="292"/>
      <c r="V221" s="292"/>
      <c r="W221" s="292"/>
      <c r="X221" s="292"/>
      <c r="Y221" s="292"/>
      <c r="Z221" s="292"/>
      <c r="AA221" s="292"/>
      <c r="AB221" s="292"/>
      <c r="AC221" s="292"/>
      <c r="AD221" s="292"/>
      <c r="AE221" s="292"/>
      <c r="AF221" s="292"/>
      <c r="AG221" s="292"/>
      <c r="AH221" s="292"/>
      <c r="AI221" s="340"/>
    </row>
    <row r="222" spans="1:35" ht="19.5" thickBot="1">
      <c r="A222" s="34">
        <v>10</v>
      </c>
      <c r="C222" s="37" t="s">
        <v>223</v>
      </c>
      <c r="D222" s="354">
        <f>IF(ISNA(VLOOKUP(A222,'&lt;見本&gt;入力シート'!$B$48:$L$57,3,FALSE)),"",VLOOKUP(A222,'&lt;見本&gt;入力シート'!$B$48:$L$57,3,FALSE))</f>
        <v>0</v>
      </c>
      <c r="E222" s="355"/>
      <c r="F222" s="355"/>
      <c r="G222" s="355"/>
      <c r="H222" s="355"/>
      <c r="I222" s="355"/>
      <c r="J222" s="355"/>
      <c r="K222" s="355"/>
      <c r="L222" s="355"/>
      <c r="M222" s="355"/>
      <c r="N222" s="355"/>
      <c r="O222" s="356"/>
      <c r="P222" s="357"/>
      <c r="Q222" s="358"/>
      <c r="R222" s="358"/>
      <c r="S222" s="358"/>
      <c r="T222" s="358"/>
      <c r="U222" s="358"/>
      <c r="V222" s="358"/>
      <c r="W222" s="358"/>
      <c r="X222" s="358"/>
      <c r="Y222" s="359"/>
      <c r="Z222" s="357"/>
      <c r="AA222" s="358"/>
      <c r="AB222" s="358"/>
      <c r="AC222" s="358"/>
      <c r="AD222" s="358"/>
      <c r="AE222" s="358"/>
      <c r="AF222" s="358"/>
      <c r="AG222" s="358"/>
      <c r="AH222" s="358"/>
      <c r="AI222" s="360"/>
    </row>
    <row r="223" spans="1:35" ht="19.5" thickBot="1">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row>
    <row r="224" spans="1:35" ht="19.5" thickBot="1">
      <c r="A224" s="3"/>
      <c r="B224" s="151" t="s">
        <v>224</v>
      </c>
      <c r="C224" s="152"/>
      <c r="D224" s="152"/>
      <c r="E224" s="347"/>
      <c r="F224" s="352">
        <v>45916</v>
      </c>
      <c r="G224" s="352"/>
      <c r="H224" s="352"/>
      <c r="I224" s="352"/>
      <c r="J224" s="352"/>
      <c r="K224" s="352"/>
      <c r="L224" s="353"/>
      <c r="M224" s="3"/>
      <c r="N224" s="3"/>
      <c r="O224" s="3"/>
      <c r="P224" s="3"/>
      <c r="Q224" s="3"/>
      <c r="R224" s="3"/>
      <c r="S224" s="3"/>
      <c r="T224" s="3"/>
      <c r="U224" s="3"/>
      <c r="V224" s="3"/>
      <c r="W224" s="3"/>
    </row>
    <row r="225" spans="1:23" ht="19.5" thickBot="1">
      <c r="A225" s="3"/>
      <c r="B225" s="151" t="s">
        <v>225</v>
      </c>
      <c r="C225" s="152"/>
      <c r="D225" s="152"/>
      <c r="E225" s="347"/>
      <c r="F225" s="348" t="s">
        <v>226</v>
      </c>
      <c r="G225" s="349"/>
      <c r="H225" s="349"/>
      <c r="I225" s="349"/>
      <c r="J225" s="349"/>
      <c r="K225" s="349"/>
      <c r="L225" s="350"/>
      <c r="M225" s="151" t="s">
        <v>227</v>
      </c>
      <c r="N225" s="152"/>
      <c r="O225" s="152"/>
      <c r="P225" s="347"/>
      <c r="Q225" s="348" t="s">
        <v>192</v>
      </c>
      <c r="R225" s="349"/>
      <c r="S225" s="349"/>
      <c r="T225" s="349"/>
      <c r="U225" s="349"/>
      <c r="V225" s="349"/>
      <c r="W225" s="350"/>
    </row>
    <row r="226" spans="1:23" ht="19.5" thickBot="1">
      <c r="A226" s="3"/>
      <c r="B226" s="151" t="s">
        <v>228</v>
      </c>
      <c r="C226" s="152"/>
      <c r="D226" s="152"/>
      <c r="E226" s="347"/>
      <c r="F226" s="348" t="s">
        <v>229</v>
      </c>
      <c r="G226" s="349"/>
      <c r="H226" s="349"/>
      <c r="I226" s="349"/>
      <c r="J226" s="349"/>
      <c r="K226" s="349"/>
      <c r="L226" s="350"/>
      <c r="M226" s="151" t="s">
        <v>230</v>
      </c>
      <c r="N226" s="152"/>
      <c r="O226" s="152"/>
      <c r="P226" s="347"/>
      <c r="Q226" s="348" t="s">
        <v>231</v>
      </c>
      <c r="R226" s="349"/>
      <c r="S226" s="349"/>
      <c r="T226" s="349"/>
      <c r="U226" s="349"/>
      <c r="V226" s="349"/>
      <c r="W226" s="350"/>
    </row>
    <row r="227" spans="1:23">
      <c r="A227" s="3"/>
      <c r="B227" s="2"/>
      <c r="C227" s="3"/>
      <c r="D227" s="3"/>
      <c r="E227" s="3"/>
      <c r="F227" s="3"/>
      <c r="G227" s="3"/>
      <c r="H227" s="3"/>
      <c r="I227" s="3"/>
      <c r="J227" s="3"/>
      <c r="K227" s="3"/>
      <c r="L227" s="3"/>
      <c r="M227" s="3"/>
      <c r="N227" s="3"/>
      <c r="O227" s="3"/>
      <c r="P227" s="3"/>
      <c r="Q227" s="3"/>
      <c r="R227" s="3"/>
      <c r="S227" s="3"/>
      <c r="T227" s="3"/>
      <c r="U227" s="3"/>
      <c r="V227" s="3"/>
      <c r="W227" s="3"/>
    </row>
    <row r="228" spans="1:23" s="24" customFormat="1" ht="15" customHeight="1" thickBot="1">
      <c r="A228" s="351" t="s">
        <v>232</v>
      </c>
      <c r="B228" s="351"/>
      <c r="C228" s="351"/>
      <c r="D228" s="351"/>
      <c r="E228" s="351"/>
      <c r="F228" s="351"/>
      <c r="G228" s="351"/>
      <c r="H228" s="351"/>
      <c r="I228" s="351"/>
      <c r="J228" s="351"/>
      <c r="K228" s="351"/>
      <c r="L228" s="351"/>
      <c r="M228" s="351"/>
      <c r="N228" s="351"/>
      <c r="O228" s="351"/>
      <c r="P228" s="351"/>
      <c r="Q228" s="351"/>
      <c r="R228" s="351"/>
      <c r="S228" s="351"/>
      <c r="T228" s="351"/>
      <c r="U228" s="351"/>
      <c r="V228" s="351"/>
      <c r="W228" s="351"/>
    </row>
    <row r="229" spans="1:23" ht="19.5" thickBot="1">
      <c r="A229" s="3"/>
      <c r="B229" s="151" t="s">
        <v>224</v>
      </c>
      <c r="C229" s="152"/>
      <c r="D229" s="152"/>
      <c r="E229" s="347"/>
      <c r="F229" s="352">
        <v>46081</v>
      </c>
      <c r="G229" s="352"/>
      <c r="H229" s="352"/>
      <c r="I229" s="352"/>
      <c r="J229" s="352"/>
      <c r="K229" s="352"/>
      <c r="L229" s="353"/>
      <c r="M229" s="3"/>
      <c r="N229" s="3"/>
      <c r="O229" s="3"/>
      <c r="P229" s="3"/>
      <c r="Q229" s="3"/>
      <c r="R229" s="3"/>
      <c r="S229" s="3"/>
      <c r="T229" s="3"/>
      <c r="U229" s="3"/>
      <c r="V229" s="3"/>
      <c r="W229" s="3"/>
    </row>
    <row r="230" spans="1:23" ht="19.5" thickBot="1">
      <c r="A230" s="3"/>
      <c r="B230" s="151" t="s">
        <v>225</v>
      </c>
      <c r="C230" s="152"/>
      <c r="D230" s="152"/>
      <c r="E230" s="347"/>
      <c r="F230" s="348" t="s">
        <v>226</v>
      </c>
      <c r="G230" s="349"/>
      <c r="H230" s="349"/>
      <c r="I230" s="349"/>
      <c r="J230" s="349"/>
      <c r="K230" s="349"/>
      <c r="L230" s="350"/>
      <c r="M230" s="151" t="s">
        <v>227</v>
      </c>
      <c r="N230" s="152"/>
      <c r="O230" s="152"/>
      <c r="P230" s="347"/>
      <c r="Q230" s="348" t="s">
        <v>192</v>
      </c>
      <c r="R230" s="349"/>
      <c r="S230" s="349"/>
      <c r="T230" s="349"/>
      <c r="U230" s="349"/>
      <c r="V230" s="349"/>
      <c r="W230" s="350"/>
    </row>
    <row r="231" spans="1:23" ht="19.5" thickBot="1">
      <c r="A231" s="3"/>
      <c r="B231" s="151" t="s">
        <v>228</v>
      </c>
      <c r="C231" s="152"/>
      <c r="D231" s="152"/>
      <c r="E231" s="347"/>
      <c r="F231" s="348" t="s">
        <v>229</v>
      </c>
      <c r="G231" s="349"/>
      <c r="H231" s="349"/>
      <c r="I231" s="349"/>
      <c r="J231" s="349"/>
      <c r="K231" s="349"/>
      <c r="L231" s="350"/>
      <c r="M231" s="151" t="s">
        <v>230</v>
      </c>
      <c r="N231" s="152"/>
      <c r="O231" s="152"/>
      <c r="P231" s="347"/>
      <c r="Q231" s="348" t="s">
        <v>231</v>
      </c>
      <c r="R231" s="349"/>
      <c r="S231" s="349"/>
      <c r="T231" s="349"/>
      <c r="U231" s="349"/>
      <c r="V231" s="349"/>
      <c r="W231" s="350"/>
    </row>
    <row r="232" spans="1:23">
      <c r="A232" s="3"/>
      <c r="B232" s="2"/>
      <c r="C232" s="3"/>
      <c r="D232" s="3"/>
      <c r="E232" s="3"/>
      <c r="F232" s="3"/>
      <c r="G232" s="3"/>
      <c r="H232" s="3"/>
      <c r="I232" s="3"/>
      <c r="J232" s="3"/>
      <c r="K232" s="3"/>
      <c r="L232" s="3"/>
      <c r="M232" s="3"/>
      <c r="N232" s="3"/>
      <c r="O232" s="3"/>
      <c r="P232" s="3"/>
      <c r="Q232" s="3"/>
      <c r="R232" s="3"/>
      <c r="S232" s="3"/>
      <c r="T232" s="3"/>
      <c r="U232" s="3"/>
      <c r="V232" s="3"/>
      <c r="W232" s="3"/>
    </row>
    <row r="233" spans="1:23" s="24" customFormat="1" ht="15" customHeight="1" thickBot="1">
      <c r="A233" s="351" t="s">
        <v>233</v>
      </c>
      <c r="B233" s="351"/>
      <c r="C233" s="351"/>
      <c r="D233" s="351"/>
      <c r="E233" s="351"/>
      <c r="F233" s="351"/>
      <c r="G233" s="351"/>
      <c r="H233" s="351"/>
      <c r="I233" s="351"/>
      <c r="J233" s="351"/>
      <c r="K233" s="351"/>
      <c r="L233" s="351"/>
      <c r="M233" s="351"/>
      <c r="N233" s="351"/>
      <c r="O233" s="351"/>
      <c r="P233" s="351"/>
      <c r="Q233" s="351"/>
      <c r="R233" s="351"/>
      <c r="S233" s="351"/>
      <c r="T233" s="351"/>
      <c r="U233" s="351"/>
      <c r="V233" s="351"/>
      <c r="W233" s="351"/>
    </row>
    <row r="234" spans="1:23" ht="19.5" thickBot="1">
      <c r="A234" s="3"/>
      <c r="B234" s="151" t="s">
        <v>224</v>
      </c>
      <c r="C234" s="152"/>
      <c r="D234" s="152"/>
      <c r="E234" s="347"/>
      <c r="F234" s="361">
        <f>MAX('&lt;見本&gt;入力シート'!M112:T131)</f>
        <v>46054</v>
      </c>
      <c r="G234" s="361"/>
      <c r="H234" s="361"/>
      <c r="I234" s="361"/>
      <c r="J234" s="361"/>
      <c r="K234" s="361"/>
      <c r="L234" s="362"/>
      <c r="M234" s="3"/>
      <c r="N234" s="3"/>
      <c r="O234" s="3"/>
      <c r="P234" s="3"/>
      <c r="Q234" s="3"/>
      <c r="R234" s="3"/>
      <c r="S234" s="3"/>
      <c r="T234" s="3"/>
      <c r="U234" s="3"/>
      <c r="V234" s="3"/>
      <c r="W234" s="3"/>
    </row>
    <row r="235" spans="1:23" ht="19.5" thickBot="1">
      <c r="A235" s="3"/>
      <c r="B235" s="151" t="s">
        <v>225</v>
      </c>
      <c r="C235" s="152"/>
      <c r="D235" s="152"/>
      <c r="E235" s="347"/>
      <c r="F235" s="348" t="s">
        <v>226</v>
      </c>
      <c r="G235" s="349"/>
      <c r="H235" s="349"/>
      <c r="I235" s="349"/>
      <c r="J235" s="349"/>
      <c r="K235" s="349"/>
      <c r="L235" s="350"/>
      <c r="M235" s="151" t="s">
        <v>227</v>
      </c>
      <c r="N235" s="152"/>
      <c r="O235" s="152"/>
      <c r="P235" s="347"/>
      <c r="Q235" s="348" t="s">
        <v>192</v>
      </c>
      <c r="R235" s="349"/>
      <c r="S235" s="349"/>
      <c r="T235" s="349"/>
      <c r="U235" s="349"/>
      <c r="V235" s="349"/>
      <c r="W235" s="350"/>
    </row>
    <row r="236" spans="1:23" ht="19.5" thickBot="1">
      <c r="A236" s="3"/>
      <c r="B236" s="151" t="s">
        <v>228</v>
      </c>
      <c r="C236" s="152"/>
      <c r="D236" s="152"/>
      <c r="E236" s="347"/>
      <c r="F236" s="348" t="s">
        <v>229</v>
      </c>
      <c r="G236" s="349"/>
      <c r="H236" s="349"/>
      <c r="I236" s="349"/>
      <c r="J236" s="349"/>
      <c r="K236" s="349"/>
      <c r="L236" s="350"/>
      <c r="M236" s="151" t="s">
        <v>230</v>
      </c>
      <c r="N236" s="152"/>
      <c r="O236" s="152"/>
      <c r="P236" s="347"/>
      <c r="Q236" s="348" t="s">
        <v>231</v>
      </c>
      <c r="R236" s="349"/>
      <c r="S236" s="349"/>
      <c r="T236" s="349"/>
      <c r="U236" s="349"/>
      <c r="V236" s="349"/>
      <c r="W236" s="350"/>
    </row>
  </sheetData>
  <sheetProtection sheet="1" selectLockedCells="1" selectUnlockedCells="1"/>
  <mergeCells count="1262">
    <mergeCell ref="B118:C118"/>
    <mergeCell ref="D118:H118"/>
    <mergeCell ref="I118:L118"/>
    <mergeCell ref="M118:T118"/>
    <mergeCell ref="U118:Y118"/>
    <mergeCell ref="Z118:AD118"/>
    <mergeCell ref="AE118:AI118"/>
    <mergeCell ref="AJ118:AQ118"/>
    <mergeCell ref="AW118:AX118"/>
    <mergeCell ref="B116:C116"/>
    <mergeCell ref="D116:H116"/>
    <mergeCell ref="I116:L116"/>
    <mergeCell ref="M116:T116"/>
    <mergeCell ref="U116:Y116"/>
    <mergeCell ref="Z116:AD116"/>
    <mergeCell ref="AE116:AI116"/>
    <mergeCell ref="AJ116:AQ116"/>
    <mergeCell ref="AW116:AX116"/>
    <mergeCell ref="B117:C117"/>
    <mergeCell ref="D117:H117"/>
    <mergeCell ref="I117:L117"/>
    <mergeCell ref="M117:T117"/>
    <mergeCell ref="U117:Y117"/>
    <mergeCell ref="Z117:AD117"/>
    <mergeCell ref="AE117:AI117"/>
    <mergeCell ref="AJ117:AQ117"/>
    <mergeCell ref="AW117:AX117"/>
    <mergeCell ref="B114:C114"/>
    <mergeCell ref="D114:H114"/>
    <mergeCell ref="I114:L114"/>
    <mergeCell ref="M114:T114"/>
    <mergeCell ref="U114:Y114"/>
    <mergeCell ref="Z114:AD114"/>
    <mergeCell ref="AE114:AI114"/>
    <mergeCell ref="AJ114:AQ114"/>
    <mergeCell ref="AW114:AX114"/>
    <mergeCell ref="B115:C115"/>
    <mergeCell ref="D115:H115"/>
    <mergeCell ref="I115:L115"/>
    <mergeCell ref="M115:T115"/>
    <mergeCell ref="U115:Y115"/>
    <mergeCell ref="Z115:AD115"/>
    <mergeCell ref="AE115:AI115"/>
    <mergeCell ref="AJ115:AQ115"/>
    <mergeCell ref="AW115:AX115"/>
    <mergeCell ref="B122:C122"/>
    <mergeCell ref="D122:H122"/>
    <mergeCell ref="I122:L122"/>
    <mergeCell ref="M122:T122"/>
    <mergeCell ref="U122:Y122"/>
    <mergeCell ref="Z122:AD122"/>
    <mergeCell ref="AE122:AI122"/>
    <mergeCell ref="AJ122:AQ122"/>
    <mergeCell ref="AW122:AX122"/>
    <mergeCell ref="B123:C123"/>
    <mergeCell ref="D123:H123"/>
    <mergeCell ref="I123:L123"/>
    <mergeCell ref="M123:T123"/>
    <mergeCell ref="U123:Y123"/>
    <mergeCell ref="Z123:AD123"/>
    <mergeCell ref="AE123:AI123"/>
    <mergeCell ref="AJ123:AQ123"/>
    <mergeCell ref="AW123:AX123"/>
    <mergeCell ref="D120:H120"/>
    <mergeCell ref="I120:L120"/>
    <mergeCell ref="M120:T120"/>
    <mergeCell ref="U120:Y120"/>
    <mergeCell ref="Z120:AD120"/>
    <mergeCell ref="AE120:AI120"/>
    <mergeCell ref="AJ120:AQ120"/>
    <mergeCell ref="AW120:AX120"/>
    <mergeCell ref="B121:C121"/>
    <mergeCell ref="D121:H121"/>
    <mergeCell ref="I121:L121"/>
    <mergeCell ref="M121:T121"/>
    <mergeCell ref="U121:Y121"/>
    <mergeCell ref="Z121:AD121"/>
    <mergeCell ref="AE121:AI121"/>
    <mergeCell ref="AJ121:AQ121"/>
    <mergeCell ref="AW121:AX121"/>
    <mergeCell ref="BH161:BI161"/>
    <mergeCell ref="B160:C160"/>
    <mergeCell ref="D160:N160"/>
    <mergeCell ref="O160:Q160"/>
    <mergeCell ref="R160:T160"/>
    <mergeCell ref="U160:X160"/>
    <mergeCell ref="Y160:AB160"/>
    <mergeCell ref="AC160:AF160"/>
    <mergeCell ref="AG160:AJ160"/>
    <mergeCell ref="AK160:AN160"/>
    <mergeCell ref="AO160:AR160"/>
    <mergeCell ref="AS160:AV160"/>
    <mergeCell ref="AW160:AZ160"/>
    <mergeCell ref="BA160:BD160"/>
    <mergeCell ref="B161:C161"/>
    <mergeCell ref="D161:N161"/>
    <mergeCell ref="O161:Q161"/>
    <mergeCell ref="R161:T161"/>
    <mergeCell ref="U161:X161"/>
    <mergeCell ref="Y161:AB161"/>
    <mergeCell ref="AC161:AF161"/>
    <mergeCell ref="AG161:AJ161"/>
    <mergeCell ref="AK161:AN161"/>
    <mergeCell ref="AO161:AR161"/>
    <mergeCell ref="AS161:AV161"/>
    <mergeCell ref="AW161:AZ161"/>
    <mergeCell ref="BA161:BD161"/>
    <mergeCell ref="Y158:AB158"/>
    <mergeCell ref="AC158:AF158"/>
    <mergeCell ref="AG158:AJ158"/>
    <mergeCell ref="AK158:AN158"/>
    <mergeCell ref="AO158:AR158"/>
    <mergeCell ref="AS158:AV158"/>
    <mergeCell ref="AW158:AZ158"/>
    <mergeCell ref="BA158:BD158"/>
    <mergeCell ref="B159:C159"/>
    <mergeCell ref="D159:N159"/>
    <mergeCell ref="O159:Q159"/>
    <mergeCell ref="R159:T159"/>
    <mergeCell ref="U159:X159"/>
    <mergeCell ref="Y159:AB159"/>
    <mergeCell ref="AC159:AF159"/>
    <mergeCell ref="AG159:AJ159"/>
    <mergeCell ref="AK159:AN159"/>
    <mergeCell ref="AO159:AR159"/>
    <mergeCell ref="AS159:AV159"/>
    <mergeCell ref="AW159:AZ159"/>
    <mergeCell ref="BA159:BD159"/>
    <mergeCell ref="B166:C166"/>
    <mergeCell ref="D166:N166"/>
    <mergeCell ref="O166:Q166"/>
    <mergeCell ref="R166:T166"/>
    <mergeCell ref="U166:X166"/>
    <mergeCell ref="Y166:AB166"/>
    <mergeCell ref="AC166:AF166"/>
    <mergeCell ref="AG166:AJ166"/>
    <mergeCell ref="AK166:AN166"/>
    <mergeCell ref="AO166:AR166"/>
    <mergeCell ref="AS166:AV166"/>
    <mergeCell ref="AW166:AZ166"/>
    <mergeCell ref="BA166:BD166"/>
    <mergeCell ref="BH166:BI166"/>
    <mergeCell ref="B157:C157"/>
    <mergeCell ref="D157:N157"/>
    <mergeCell ref="O157:Q157"/>
    <mergeCell ref="R157:T157"/>
    <mergeCell ref="U157:X157"/>
    <mergeCell ref="Y157:AB157"/>
    <mergeCell ref="AC157:AF157"/>
    <mergeCell ref="AG157:AJ157"/>
    <mergeCell ref="AK157:AN157"/>
    <mergeCell ref="AO157:AR157"/>
    <mergeCell ref="AS157:AV157"/>
    <mergeCell ref="AW157:AZ157"/>
    <mergeCell ref="BA157:BD157"/>
    <mergeCell ref="B158:C158"/>
    <mergeCell ref="D158:N158"/>
    <mergeCell ref="O158:Q158"/>
    <mergeCell ref="R158:T158"/>
    <mergeCell ref="U158:X158"/>
    <mergeCell ref="B164:C164"/>
    <mergeCell ref="D164:N164"/>
    <mergeCell ref="O164:Q164"/>
    <mergeCell ref="R164:T164"/>
    <mergeCell ref="U164:X164"/>
    <mergeCell ref="Y164:AB164"/>
    <mergeCell ref="AC164:AF164"/>
    <mergeCell ref="AG164:AJ164"/>
    <mergeCell ref="AK164:AN164"/>
    <mergeCell ref="AO164:AR164"/>
    <mergeCell ref="AS164:AV164"/>
    <mergeCell ref="AW164:AZ164"/>
    <mergeCell ref="BA164:BD164"/>
    <mergeCell ref="B165:C165"/>
    <mergeCell ref="D165:N165"/>
    <mergeCell ref="O165:Q165"/>
    <mergeCell ref="R165:T165"/>
    <mergeCell ref="U165:X165"/>
    <mergeCell ref="Y165:AB165"/>
    <mergeCell ref="AC165:AF165"/>
    <mergeCell ref="AG165:AJ165"/>
    <mergeCell ref="AK165:AN165"/>
    <mergeCell ref="AO165:AR165"/>
    <mergeCell ref="AS165:AV165"/>
    <mergeCell ref="AW165:AZ165"/>
    <mergeCell ref="BA165:BD165"/>
    <mergeCell ref="B162:C162"/>
    <mergeCell ref="D162:N162"/>
    <mergeCell ref="O162:Q162"/>
    <mergeCell ref="R162:T162"/>
    <mergeCell ref="U162:X162"/>
    <mergeCell ref="Y162:AB162"/>
    <mergeCell ref="AC162:AF162"/>
    <mergeCell ref="AG162:AJ162"/>
    <mergeCell ref="AK162:AN162"/>
    <mergeCell ref="AO162:AR162"/>
    <mergeCell ref="AS162:AV162"/>
    <mergeCell ref="AW162:AZ162"/>
    <mergeCell ref="BA162:BD162"/>
    <mergeCell ref="B163:C163"/>
    <mergeCell ref="D163:N163"/>
    <mergeCell ref="O163:Q163"/>
    <mergeCell ref="R163:T163"/>
    <mergeCell ref="U163:X163"/>
    <mergeCell ref="Y163:AB163"/>
    <mergeCell ref="AC163:AF163"/>
    <mergeCell ref="AG163:AJ163"/>
    <mergeCell ref="AK163:AN163"/>
    <mergeCell ref="AO163:AR163"/>
    <mergeCell ref="AS163:AV163"/>
    <mergeCell ref="AW163:AZ163"/>
    <mergeCell ref="BA163:BD163"/>
    <mergeCell ref="AW181:AZ181"/>
    <mergeCell ref="AW182:AZ182"/>
    <mergeCell ref="B179:C179"/>
    <mergeCell ref="D179:N179"/>
    <mergeCell ref="O179:Q179"/>
    <mergeCell ref="R179:T179"/>
    <mergeCell ref="U179:X179"/>
    <mergeCell ref="Y179:AB179"/>
    <mergeCell ref="AC179:AF179"/>
    <mergeCell ref="AG179:AJ179"/>
    <mergeCell ref="AK179:AN179"/>
    <mergeCell ref="AO179:AR179"/>
    <mergeCell ref="AS179:AV179"/>
    <mergeCell ref="AW179:AZ179"/>
    <mergeCell ref="B180:C180"/>
    <mergeCell ref="D180:N180"/>
    <mergeCell ref="O180:Q180"/>
    <mergeCell ref="R180:T180"/>
    <mergeCell ref="U180:X180"/>
    <mergeCell ref="Y180:AB180"/>
    <mergeCell ref="AC180:AF180"/>
    <mergeCell ref="D182:N182"/>
    <mergeCell ref="O182:Q182"/>
    <mergeCell ref="R182:T182"/>
    <mergeCell ref="U182:X182"/>
    <mergeCell ref="Y182:AB182"/>
    <mergeCell ref="AC182:AF182"/>
    <mergeCell ref="AG182:AJ182"/>
    <mergeCell ref="AK182:AN182"/>
    <mergeCell ref="R181:T181"/>
    <mergeCell ref="U181:X181"/>
    <mergeCell ref="Y181:AB181"/>
    <mergeCell ref="AC181:AF181"/>
    <mergeCell ref="B168:C168"/>
    <mergeCell ref="D168:N168"/>
    <mergeCell ref="O168:Q168"/>
    <mergeCell ref="R168:T168"/>
    <mergeCell ref="U168:X168"/>
    <mergeCell ref="Y168:AB168"/>
    <mergeCell ref="AC168:AF168"/>
    <mergeCell ref="AG168:AJ168"/>
    <mergeCell ref="AK168:AN168"/>
    <mergeCell ref="AO168:AR168"/>
    <mergeCell ref="AS168:AV168"/>
    <mergeCell ref="AG181:AJ181"/>
    <mergeCell ref="AK181:AN181"/>
    <mergeCell ref="AO181:AR181"/>
    <mergeCell ref="AS181:AV181"/>
    <mergeCell ref="R178:T178"/>
    <mergeCell ref="U178:X178"/>
    <mergeCell ref="Y178:AB178"/>
    <mergeCell ref="AC178:AF178"/>
    <mergeCell ref="AG178:AJ178"/>
    <mergeCell ref="AO170:AR170"/>
    <mergeCell ref="C173:M173"/>
    <mergeCell ref="B175:C175"/>
    <mergeCell ref="D175:N175"/>
    <mergeCell ref="Y177:AB177"/>
    <mergeCell ref="AC177:AF177"/>
    <mergeCell ref="AG177:AJ177"/>
    <mergeCell ref="AK177:AN177"/>
    <mergeCell ref="AO177:AR177"/>
    <mergeCell ref="BA168:BD168"/>
    <mergeCell ref="U174:X174"/>
    <mergeCell ref="O174:T174"/>
    <mergeCell ref="B176:C176"/>
    <mergeCell ref="B169:C169"/>
    <mergeCell ref="D169:N169"/>
    <mergeCell ref="O169:Q169"/>
    <mergeCell ref="R169:T169"/>
    <mergeCell ref="U169:X169"/>
    <mergeCell ref="Y169:AB169"/>
    <mergeCell ref="R167:T167"/>
    <mergeCell ref="U167:X167"/>
    <mergeCell ref="Y167:AB167"/>
    <mergeCell ref="AC167:AF167"/>
    <mergeCell ref="AG167:AJ167"/>
    <mergeCell ref="AK167:AN167"/>
    <mergeCell ref="B156:C156"/>
    <mergeCell ref="D156:N156"/>
    <mergeCell ref="O156:Q156"/>
    <mergeCell ref="R156:T156"/>
    <mergeCell ref="U156:X156"/>
    <mergeCell ref="Y156:AB156"/>
    <mergeCell ref="AC156:AF156"/>
    <mergeCell ref="AG156:AJ156"/>
    <mergeCell ref="AK156:AN156"/>
    <mergeCell ref="AW168:AZ168"/>
    <mergeCell ref="BA156:BD156"/>
    <mergeCell ref="AO167:AR167"/>
    <mergeCell ref="AS167:AV167"/>
    <mergeCell ref="AW167:AZ167"/>
    <mergeCell ref="BA167:BD167"/>
    <mergeCell ref="B167:C167"/>
    <mergeCell ref="B155:C155"/>
    <mergeCell ref="D155:N155"/>
    <mergeCell ref="O155:Q155"/>
    <mergeCell ref="R155:T155"/>
    <mergeCell ref="U155:X155"/>
    <mergeCell ref="AW150:BD150"/>
    <mergeCell ref="AO154:AR154"/>
    <mergeCell ref="AS154:AV154"/>
    <mergeCell ref="AW154:AZ154"/>
    <mergeCell ref="BA154:BD154"/>
    <mergeCell ref="B154:C154"/>
    <mergeCell ref="D154:N154"/>
    <mergeCell ref="O154:Q154"/>
    <mergeCell ref="R154:T154"/>
    <mergeCell ref="U154:X154"/>
    <mergeCell ref="Y154:AB154"/>
    <mergeCell ref="AC154:AF154"/>
    <mergeCell ref="AG154:AJ154"/>
    <mergeCell ref="BA151:BD151"/>
    <mergeCell ref="O152:Q152"/>
    <mergeCell ref="R152:T152"/>
    <mergeCell ref="U152:X152"/>
    <mergeCell ref="Y152:AB152"/>
    <mergeCell ref="AC152:AF152"/>
    <mergeCell ref="AG152:AJ152"/>
    <mergeCell ref="AK152:AN152"/>
    <mergeCell ref="AC151:AF151"/>
    <mergeCell ref="AG151:AJ151"/>
    <mergeCell ref="AK151:AN151"/>
    <mergeCell ref="AO151:AR151"/>
    <mergeCell ref="AS151:AV151"/>
    <mergeCell ref="AW151:AZ151"/>
    <mergeCell ref="D167:N167"/>
    <mergeCell ref="O167:Q167"/>
    <mergeCell ref="B24:J24"/>
    <mergeCell ref="K24:V24"/>
    <mergeCell ref="B25:J25"/>
    <mergeCell ref="K25:V25"/>
    <mergeCell ref="D151:N151"/>
    <mergeCell ref="O151:Q151"/>
    <mergeCell ref="R151:T151"/>
    <mergeCell ref="U151:X151"/>
    <mergeCell ref="B139:C139"/>
    <mergeCell ref="D139:L139"/>
    <mergeCell ref="M139:Q139"/>
    <mergeCell ref="R139:AP139"/>
    <mergeCell ref="B140:C140"/>
    <mergeCell ref="D140:L140"/>
    <mergeCell ref="M140:Q140"/>
    <mergeCell ref="R140:AP140"/>
    <mergeCell ref="U150:X150"/>
    <mergeCell ref="O150:T150"/>
    <mergeCell ref="N148:R148"/>
    <mergeCell ref="S148:X148"/>
    <mergeCell ref="C149:M149"/>
    <mergeCell ref="B143:C143"/>
    <mergeCell ref="D143:L143"/>
    <mergeCell ref="M143:Q143"/>
    <mergeCell ref="R143:AP143"/>
    <mergeCell ref="B144:C144"/>
    <mergeCell ref="D144:L144"/>
    <mergeCell ref="B36:AQ43"/>
    <mergeCell ref="AK154:AN154"/>
    <mergeCell ref="D152:N152"/>
    <mergeCell ref="BM34:BO34"/>
    <mergeCell ref="BM35:BO35"/>
    <mergeCell ref="B1:AX1"/>
    <mergeCell ref="N30:R30"/>
    <mergeCell ref="T30:X30"/>
    <mergeCell ref="Y30:AA30"/>
    <mergeCell ref="BM30:BO30"/>
    <mergeCell ref="BR30:BW30"/>
    <mergeCell ref="BM31:BO31"/>
    <mergeCell ref="BR31:BT31"/>
    <mergeCell ref="B32:J33"/>
    <mergeCell ref="K32:S33"/>
    <mergeCell ref="T32:AB33"/>
    <mergeCell ref="AC32:AK33"/>
    <mergeCell ref="BM32:BO32"/>
    <mergeCell ref="BR32:BT32"/>
    <mergeCell ref="BM33:BO33"/>
    <mergeCell ref="AU15:AW15"/>
    <mergeCell ref="AX15:BB15"/>
    <mergeCell ref="BC15:BF15"/>
    <mergeCell ref="Y14:AH14"/>
    <mergeCell ref="AI14:AJ14"/>
    <mergeCell ref="B12:S12"/>
    <mergeCell ref="T12:X12"/>
    <mergeCell ref="Y15:AH15"/>
    <mergeCell ref="AI15:AJ15"/>
    <mergeCell ref="AA2:AF2"/>
    <mergeCell ref="AG2:AX2"/>
    <mergeCell ref="B3:E3"/>
    <mergeCell ref="F3:X3"/>
    <mergeCell ref="AA3:AD4"/>
    <mergeCell ref="AE3:AF3"/>
    <mergeCell ref="B236:E236"/>
    <mergeCell ref="F236:L236"/>
    <mergeCell ref="M236:P236"/>
    <mergeCell ref="Q236:W236"/>
    <mergeCell ref="A233:W233"/>
    <mergeCell ref="B234:E234"/>
    <mergeCell ref="F234:L234"/>
    <mergeCell ref="B235:E235"/>
    <mergeCell ref="F235:L235"/>
    <mergeCell ref="M235:P235"/>
    <mergeCell ref="Q235:W235"/>
    <mergeCell ref="B230:E230"/>
    <mergeCell ref="F230:L230"/>
    <mergeCell ref="M230:P230"/>
    <mergeCell ref="Q230:W230"/>
    <mergeCell ref="B231:E231"/>
    <mergeCell ref="F231:L231"/>
    <mergeCell ref="M231:P231"/>
    <mergeCell ref="Q231:W231"/>
    <mergeCell ref="B226:E226"/>
    <mergeCell ref="F226:L226"/>
    <mergeCell ref="M226:P226"/>
    <mergeCell ref="Q226:W226"/>
    <mergeCell ref="A228:W228"/>
    <mergeCell ref="B229:E229"/>
    <mergeCell ref="Y155:AB155"/>
    <mergeCell ref="AC155:AF155"/>
    <mergeCell ref="F229:L229"/>
    <mergeCell ref="B224:E224"/>
    <mergeCell ref="F224:L224"/>
    <mergeCell ref="B225:E225"/>
    <mergeCell ref="F225:L225"/>
    <mergeCell ref="M225:P225"/>
    <mergeCell ref="Q225:W225"/>
    <mergeCell ref="D221:O221"/>
    <mergeCell ref="P221:Y221"/>
    <mergeCell ref="Z221:AI221"/>
    <mergeCell ref="D222:O222"/>
    <mergeCell ref="P222:Y222"/>
    <mergeCell ref="Z222:AI222"/>
    <mergeCell ref="D219:O219"/>
    <mergeCell ref="P219:Y219"/>
    <mergeCell ref="Z219:AI219"/>
    <mergeCell ref="D220:O220"/>
    <mergeCell ref="P220:Y220"/>
    <mergeCell ref="Z220:AI220"/>
    <mergeCell ref="D217:O217"/>
    <mergeCell ref="P217:Y217"/>
    <mergeCell ref="Z217:AI217"/>
    <mergeCell ref="D218:O218"/>
    <mergeCell ref="P218:Y218"/>
    <mergeCell ref="Z218:AI218"/>
    <mergeCell ref="D215:O215"/>
    <mergeCell ref="P215:Y215"/>
    <mergeCell ref="Z215:AI215"/>
    <mergeCell ref="D216:O216"/>
    <mergeCell ref="P216:Y216"/>
    <mergeCell ref="Z216:AI216"/>
    <mergeCell ref="Z212:AI212"/>
    <mergeCell ref="D213:O213"/>
    <mergeCell ref="P213:Y213"/>
    <mergeCell ref="Z213:AI213"/>
    <mergeCell ref="D214:O214"/>
    <mergeCell ref="P214:Y214"/>
    <mergeCell ref="Z214:AI214"/>
    <mergeCell ref="AU203:BA203"/>
    <mergeCell ref="A205:E205"/>
    <mergeCell ref="B207:F207"/>
    <mergeCell ref="G207:M207"/>
    <mergeCell ref="N207:Q207"/>
    <mergeCell ref="R207:X207"/>
    <mergeCell ref="C203:J203"/>
    <mergeCell ref="K203:R203"/>
    <mergeCell ref="S203:W203"/>
    <mergeCell ref="X203:AB203"/>
    <mergeCell ref="AC203:AJ203"/>
    <mergeCell ref="AK203:AO203"/>
    <mergeCell ref="C208:F208"/>
    <mergeCell ref="G208:M208"/>
    <mergeCell ref="N208:Q208"/>
    <mergeCell ref="R208:X208"/>
    <mergeCell ref="A211:N211"/>
    <mergeCell ref="D212:O212"/>
    <mergeCell ref="AO185:AR185"/>
    <mergeCell ref="AS185:AV185"/>
    <mergeCell ref="K202:R202"/>
    <mergeCell ref="S202:W202"/>
    <mergeCell ref="X202:AB202"/>
    <mergeCell ref="AC202:AJ202"/>
    <mergeCell ref="AK202:AO202"/>
    <mergeCell ref="AP202:AT202"/>
    <mergeCell ref="AU202:BA202"/>
    <mergeCell ref="C199:J199"/>
    <mergeCell ref="K199:BA199"/>
    <mergeCell ref="C200:J200"/>
    <mergeCell ref="K200:BA200"/>
    <mergeCell ref="C201:J201"/>
    <mergeCell ref="K201:R201"/>
    <mergeCell ref="S201:W201"/>
    <mergeCell ref="X201:AB201"/>
    <mergeCell ref="AW185:AZ185"/>
    <mergeCell ref="AP201:AT201"/>
    <mergeCell ref="AU201:BA201"/>
    <mergeCell ref="P212:Y212"/>
    <mergeCell ref="AP203:AT203"/>
    <mergeCell ref="C202:J202"/>
    <mergeCell ref="AC201:AJ201"/>
    <mergeCell ref="AK201:AO201"/>
    <mergeCell ref="B190:K190"/>
    <mergeCell ref="L190:AZ190"/>
    <mergeCell ref="B191:K191"/>
    <mergeCell ref="L191:AZ191"/>
    <mergeCell ref="AO182:AR182"/>
    <mergeCell ref="AS178:AV178"/>
    <mergeCell ref="AW178:AZ178"/>
    <mergeCell ref="B181:C181"/>
    <mergeCell ref="D181:N181"/>
    <mergeCell ref="O181:Q181"/>
    <mergeCell ref="AW184:AZ184"/>
    <mergeCell ref="B185:C185"/>
    <mergeCell ref="D185:N185"/>
    <mergeCell ref="O185:Q185"/>
    <mergeCell ref="R185:T185"/>
    <mergeCell ref="U185:X185"/>
    <mergeCell ref="Y185:AB185"/>
    <mergeCell ref="AC185:AF185"/>
    <mergeCell ref="AG185:AJ185"/>
    <mergeCell ref="AK185:AN185"/>
    <mergeCell ref="Y184:AB184"/>
    <mergeCell ref="AC184:AF184"/>
    <mergeCell ref="AG184:AJ184"/>
    <mergeCell ref="AK184:AN184"/>
    <mergeCell ref="AO184:AR184"/>
    <mergeCell ref="AS184:AV184"/>
    <mergeCell ref="B184:C184"/>
    <mergeCell ref="D184:N184"/>
    <mergeCell ref="O184:Q184"/>
    <mergeCell ref="R184:T184"/>
    <mergeCell ref="U184:X184"/>
    <mergeCell ref="AS175:AV175"/>
    <mergeCell ref="BA171:BD171"/>
    <mergeCell ref="AG183:AJ183"/>
    <mergeCell ref="AK183:AN183"/>
    <mergeCell ref="AO183:AR183"/>
    <mergeCell ref="AS183:AV183"/>
    <mergeCell ref="AW183:AZ183"/>
    <mergeCell ref="AO176:AR176"/>
    <mergeCell ref="AG180:AJ180"/>
    <mergeCell ref="AK180:AN180"/>
    <mergeCell ref="AO180:AR180"/>
    <mergeCell ref="AS180:AV180"/>
    <mergeCell ref="AW180:AZ180"/>
    <mergeCell ref="AS182:AV182"/>
    <mergeCell ref="D183:N183"/>
    <mergeCell ref="O183:Q183"/>
    <mergeCell ref="R183:T183"/>
    <mergeCell ref="U183:X183"/>
    <mergeCell ref="Y183:AB183"/>
    <mergeCell ref="AC183:AF183"/>
    <mergeCell ref="D176:N176"/>
    <mergeCell ref="O175:Q175"/>
    <mergeCell ref="R175:T175"/>
    <mergeCell ref="U175:X175"/>
    <mergeCell ref="AC171:AF171"/>
    <mergeCell ref="Y175:AB175"/>
    <mergeCell ref="AC175:AF175"/>
    <mergeCell ref="O178:Q178"/>
    <mergeCell ref="BH171:BI171"/>
    <mergeCell ref="AG171:AJ171"/>
    <mergeCell ref="AK171:AN171"/>
    <mergeCell ref="AO171:AR171"/>
    <mergeCell ref="AS171:AV171"/>
    <mergeCell ref="AW171:AZ171"/>
    <mergeCell ref="AW175:AZ175"/>
    <mergeCell ref="AG175:AJ175"/>
    <mergeCell ref="AK175:AN175"/>
    <mergeCell ref="AO175:AR175"/>
    <mergeCell ref="AS176:AV176"/>
    <mergeCell ref="AW176:AZ176"/>
    <mergeCell ref="AS177:AV177"/>
    <mergeCell ref="AW177:AZ177"/>
    <mergeCell ref="AK178:AN178"/>
    <mergeCell ref="AO178:AR178"/>
    <mergeCell ref="AG176:AJ176"/>
    <mergeCell ref="AK176:AN176"/>
    <mergeCell ref="B183:C183"/>
    <mergeCell ref="B177:C177"/>
    <mergeCell ref="D177:N177"/>
    <mergeCell ref="B178:C178"/>
    <mergeCell ref="D178:N178"/>
    <mergeCell ref="B182:C182"/>
    <mergeCell ref="O176:Q176"/>
    <mergeCell ref="R176:T176"/>
    <mergeCell ref="U176:X176"/>
    <mergeCell ref="Y176:AB176"/>
    <mergeCell ref="AC176:AF176"/>
    <mergeCell ref="O177:Q177"/>
    <mergeCell ref="R177:T177"/>
    <mergeCell ref="U177:X177"/>
    <mergeCell ref="AS170:AV170"/>
    <mergeCell ref="AW170:AZ170"/>
    <mergeCell ref="BA170:BD170"/>
    <mergeCell ref="B171:C171"/>
    <mergeCell ref="D171:N171"/>
    <mergeCell ref="O171:Q171"/>
    <mergeCell ref="R171:T171"/>
    <mergeCell ref="U171:X171"/>
    <mergeCell ref="Y171:AB171"/>
    <mergeCell ref="B170:C170"/>
    <mergeCell ref="D170:N170"/>
    <mergeCell ref="O170:Q170"/>
    <mergeCell ref="R170:T170"/>
    <mergeCell ref="U170:X170"/>
    <mergeCell ref="Y170:AB170"/>
    <mergeCell ref="AC170:AF170"/>
    <mergeCell ref="AG170:AJ170"/>
    <mergeCell ref="AK170:AN170"/>
    <mergeCell ref="BA169:BD169"/>
    <mergeCell ref="AC169:AF169"/>
    <mergeCell ref="AG169:AJ169"/>
    <mergeCell ref="AK169:AN169"/>
    <mergeCell ref="AO169:AR169"/>
    <mergeCell ref="AS169:AV169"/>
    <mergeCell ref="AW169:AZ169"/>
    <mergeCell ref="AG155:AJ155"/>
    <mergeCell ref="AK155:AN155"/>
    <mergeCell ref="AO155:AR155"/>
    <mergeCell ref="AS155:AV155"/>
    <mergeCell ref="AW155:AZ155"/>
    <mergeCell ref="BA155:BD155"/>
    <mergeCell ref="AW152:AZ152"/>
    <mergeCell ref="BA152:BD152"/>
    <mergeCell ref="B153:C153"/>
    <mergeCell ref="D153:N153"/>
    <mergeCell ref="O153:Q153"/>
    <mergeCell ref="R153:T153"/>
    <mergeCell ref="U153:X153"/>
    <mergeCell ref="Y153:AB153"/>
    <mergeCell ref="BA153:BD153"/>
    <mergeCell ref="AC153:AF153"/>
    <mergeCell ref="AG153:AJ153"/>
    <mergeCell ref="AK153:AN153"/>
    <mergeCell ref="AO153:AR153"/>
    <mergeCell ref="AS153:AV153"/>
    <mergeCell ref="AW153:AZ153"/>
    <mergeCell ref="AO156:AR156"/>
    <mergeCell ref="AS156:AV156"/>
    <mergeCell ref="AW156:AZ156"/>
    <mergeCell ref="B152:C152"/>
    <mergeCell ref="B151:C151"/>
    <mergeCell ref="Y151:AB151"/>
    <mergeCell ref="AO152:AR152"/>
    <mergeCell ref="AS152:AV152"/>
    <mergeCell ref="M144:Q144"/>
    <mergeCell ref="R144:AP144"/>
    <mergeCell ref="B148:M148"/>
    <mergeCell ref="B141:C141"/>
    <mergeCell ref="D141:L141"/>
    <mergeCell ref="M141:Q141"/>
    <mergeCell ref="R141:AP141"/>
    <mergeCell ref="B142:C142"/>
    <mergeCell ref="D142:L142"/>
    <mergeCell ref="M142:Q142"/>
    <mergeCell ref="R142:AP142"/>
    <mergeCell ref="B137:C137"/>
    <mergeCell ref="D137:L137"/>
    <mergeCell ref="M137:Q137"/>
    <mergeCell ref="R137:AP137"/>
    <mergeCell ref="B138:C138"/>
    <mergeCell ref="D138:L138"/>
    <mergeCell ref="M138:Q138"/>
    <mergeCell ref="R138:AP138"/>
    <mergeCell ref="B135:C135"/>
    <mergeCell ref="D135:L135"/>
    <mergeCell ref="M135:Q135"/>
    <mergeCell ref="R135:AP135"/>
    <mergeCell ref="B136:C136"/>
    <mergeCell ref="D136:L136"/>
    <mergeCell ref="M136:Q136"/>
    <mergeCell ref="R136:AP136"/>
    <mergeCell ref="AJ131:AQ131"/>
    <mergeCell ref="AW131:AX131"/>
    <mergeCell ref="B134:C134"/>
    <mergeCell ref="D134:L134"/>
    <mergeCell ref="M134:Q134"/>
    <mergeCell ref="R134:AP134"/>
    <mergeCell ref="AE130:AI130"/>
    <mergeCell ref="AJ130:AQ130"/>
    <mergeCell ref="AW130:AX130"/>
    <mergeCell ref="B131:C131"/>
    <mergeCell ref="D131:H131"/>
    <mergeCell ref="I131:L131"/>
    <mergeCell ref="M131:T131"/>
    <mergeCell ref="U131:Y131"/>
    <mergeCell ref="Z131:AD131"/>
    <mergeCell ref="AE131:AI131"/>
    <mergeCell ref="B130:C130"/>
    <mergeCell ref="D130:H130"/>
    <mergeCell ref="I130:L130"/>
    <mergeCell ref="M130:T130"/>
    <mergeCell ref="U130:Y130"/>
    <mergeCell ref="Z130:AD130"/>
    <mergeCell ref="B129:C129"/>
    <mergeCell ref="D129:H129"/>
    <mergeCell ref="I129:L129"/>
    <mergeCell ref="M129:T129"/>
    <mergeCell ref="U129:Y129"/>
    <mergeCell ref="Z129:AD129"/>
    <mergeCell ref="AE129:AI129"/>
    <mergeCell ref="AJ129:AQ129"/>
    <mergeCell ref="AW129:AX129"/>
    <mergeCell ref="B128:C128"/>
    <mergeCell ref="D128:H128"/>
    <mergeCell ref="I128:L128"/>
    <mergeCell ref="M128:T128"/>
    <mergeCell ref="U128:Y128"/>
    <mergeCell ref="Z128:AD128"/>
    <mergeCell ref="AE128:AI128"/>
    <mergeCell ref="AJ128:AQ128"/>
    <mergeCell ref="AW128:AX128"/>
    <mergeCell ref="AE126:AI126"/>
    <mergeCell ref="AJ126:AQ126"/>
    <mergeCell ref="AW126:AX126"/>
    <mergeCell ref="B127:C127"/>
    <mergeCell ref="D127:H127"/>
    <mergeCell ref="I127:L127"/>
    <mergeCell ref="M127:T127"/>
    <mergeCell ref="U127:Y127"/>
    <mergeCell ref="Z127:AD127"/>
    <mergeCell ref="AE127:AI127"/>
    <mergeCell ref="B126:C126"/>
    <mergeCell ref="D126:H126"/>
    <mergeCell ref="I126:L126"/>
    <mergeCell ref="M126:T126"/>
    <mergeCell ref="U126:Y126"/>
    <mergeCell ref="Z126:AD126"/>
    <mergeCell ref="AJ127:AQ127"/>
    <mergeCell ref="AW127:AX127"/>
    <mergeCell ref="U111:Y111"/>
    <mergeCell ref="Z111:AD111"/>
    <mergeCell ref="AE111:AI111"/>
    <mergeCell ref="AJ111:AQ111"/>
    <mergeCell ref="B125:C125"/>
    <mergeCell ref="D125:H125"/>
    <mergeCell ref="I125:L125"/>
    <mergeCell ref="M125:T125"/>
    <mergeCell ref="U125:Y125"/>
    <mergeCell ref="Z125:AD125"/>
    <mergeCell ref="AE125:AI125"/>
    <mergeCell ref="AJ125:AQ125"/>
    <mergeCell ref="AW125:AX125"/>
    <mergeCell ref="B124:C124"/>
    <mergeCell ref="D124:H124"/>
    <mergeCell ref="I124:L124"/>
    <mergeCell ref="M124:T124"/>
    <mergeCell ref="U124:Y124"/>
    <mergeCell ref="Z124:AD124"/>
    <mergeCell ref="AE124:AI124"/>
    <mergeCell ref="AJ124:AQ124"/>
    <mergeCell ref="AW124:AX124"/>
    <mergeCell ref="B119:C119"/>
    <mergeCell ref="D119:H119"/>
    <mergeCell ref="I119:L119"/>
    <mergeCell ref="M119:T119"/>
    <mergeCell ref="U119:Y119"/>
    <mergeCell ref="Z119:AD119"/>
    <mergeCell ref="AE119:AI119"/>
    <mergeCell ref="AJ119:AQ119"/>
    <mergeCell ref="AW119:AX119"/>
    <mergeCell ref="B120:C120"/>
    <mergeCell ref="B107:C107"/>
    <mergeCell ref="D107:L107"/>
    <mergeCell ref="M107:T107"/>
    <mergeCell ref="U107:AB107"/>
    <mergeCell ref="AC107:AG107"/>
    <mergeCell ref="AH107:AL107"/>
    <mergeCell ref="AM107:AQ107"/>
    <mergeCell ref="AR107:AV107"/>
    <mergeCell ref="AW107:BA107"/>
    <mergeCell ref="B113:C113"/>
    <mergeCell ref="D113:H113"/>
    <mergeCell ref="I113:L113"/>
    <mergeCell ref="M113:T113"/>
    <mergeCell ref="U113:Y113"/>
    <mergeCell ref="Z113:AD113"/>
    <mergeCell ref="AE113:AI113"/>
    <mergeCell ref="AJ113:AQ113"/>
    <mergeCell ref="AW113:AX113"/>
    <mergeCell ref="AW111:AX111"/>
    <mergeCell ref="B112:C112"/>
    <mergeCell ref="D112:H112"/>
    <mergeCell ref="I112:L112"/>
    <mergeCell ref="M112:T112"/>
    <mergeCell ref="U112:Y112"/>
    <mergeCell ref="Z112:AD112"/>
    <mergeCell ref="AE112:AI112"/>
    <mergeCell ref="AJ112:AQ112"/>
    <mergeCell ref="AW112:AX112"/>
    <mergeCell ref="B111:C111"/>
    <mergeCell ref="D111:H111"/>
    <mergeCell ref="I111:L111"/>
    <mergeCell ref="M111:T111"/>
    <mergeCell ref="C110:Y110"/>
    <mergeCell ref="BB105:BF105"/>
    <mergeCell ref="B106:C106"/>
    <mergeCell ref="D106:L106"/>
    <mergeCell ref="M106:T106"/>
    <mergeCell ref="U106:AB106"/>
    <mergeCell ref="AC106:AG106"/>
    <mergeCell ref="AH106:AL106"/>
    <mergeCell ref="AM106:AQ106"/>
    <mergeCell ref="AR106:AV106"/>
    <mergeCell ref="AW106:BA106"/>
    <mergeCell ref="BB106:BF106"/>
    <mergeCell ref="B105:C105"/>
    <mergeCell ref="D105:L105"/>
    <mergeCell ref="M105:T105"/>
    <mergeCell ref="U105:AB105"/>
    <mergeCell ref="AC105:AG105"/>
    <mergeCell ref="AH105:AL105"/>
    <mergeCell ref="AM105:AQ105"/>
    <mergeCell ref="AR105:AV105"/>
    <mergeCell ref="AW105:BA105"/>
    <mergeCell ref="BB107:BF107"/>
    <mergeCell ref="B108:C108"/>
    <mergeCell ref="D108:L108"/>
    <mergeCell ref="M108:T108"/>
    <mergeCell ref="U108:AB108"/>
    <mergeCell ref="AC108:AG108"/>
    <mergeCell ref="AH108:AL108"/>
    <mergeCell ref="AM108:AQ108"/>
    <mergeCell ref="AR108:AV108"/>
    <mergeCell ref="AW108:BA108"/>
    <mergeCell ref="BB108:BF108"/>
    <mergeCell ref="BB103:BF103"/>
    <mergeCell ref="B104:C104"/>
    <mergeCell ref="D104:L104"/>
    <mergeCell ref="M104:T104"/>
    <mergeCell ref="U104:AB104"/>
    <mergeCell ref="AC104:AG104"/>
    <mergeCell ref="AH104:AL104"/>
    <mergeCell ref="AM104:AQ104"/>
    <mergeCell ref="AR104:AV104"/>
    <mergeCell ref="AW104:BA104"/>
    <mergeCell ref="BB104:BF104"/>
    <mergeCell ref="B103:C103"/>
    <mergeCell ref="D103:L103"/>
    <mergeCell ref="M103:T103"/>
    <mergeCell ref="U103:AB103"/>
    <mergeCell ref="AC103:AG103"/>
    <mergeCell ref="AH103:AL103"/>
    <mergeCell ref="AM103:AQ103"/>
    <mergeCell ref="AR103:AV103"/>
    <mergeCell ref="AW103:BA103"/>
    <mergeCell ref="BB101:BF101"/>
    <mergeCell ref="B102:C102"/>
    <mergeCell ref="D102:L102"/>
    <mergeCell ref="M102:T102"/>
    <mergeCell ref="U102:AB102"/>
    <mergeCell ref="AC102:AG102"/>
    <mergeCell ref="AH102:AL102"/>
    <mergeCell ref="AM102:AQ102"/>
    <mergeCell ref="AR102:AV102"/>
    <mergeCell ref="AW102:BA102"/>
    <mergeCell ref="BB102:BF102"/>
    <mergeCell ref="B101:C101"/>
    <mergeCell ref="D101:L101"/>
    <mergeCell ref="M101:T101"/>
    <mergeCell ref="U101:AB101"/>
    <mergeCell ref="AC101:AG101"/>
    <mergeCell ref="AH101:AL101"/>
    <mergeCell ref="AM101:AQ101"/>
    <mergeCell ref="AR101:AV101"/>
    <mergeCell ref="AW101:BA101"/>
    <mergeCell ref="AM99:AQ99"/>
    <mergeCell ref="AR99:AV99"/>
    <mergeCell ref="AW99:BA99"/>
    <mergeCell ref="BB99:BF99"/>
    <mergeCell ref="B100:C100"/>
    <mergeCell ref="D100:L100"/>
    <mergeCell ref="M100:T100"/>
    <mergeCell ref="U100:AB100"/>
    <mergeCell ref="AC100:AG100"/>
    <mergeCell ref="AH100:AL100"/>
    <mergeCell ref="B99:C99"/>
    <mergeCell ref="D99:L99"/>
    <mergeCell ref="M99:T99"/>
    <mergeCell ref="U99:AB99"/>
    <mergeCell ref="AC99:AG99"/>
    <mergeCell ref="AH99:AL99"/>
    <mergeCell ref="AM100:AQ100"/>
    <mergeCell ref="AR100:AV100"/>
    <mergeCell ref="AW100:BA100"/>
    <mergeCell ref="BB100:BF100"/>
    <mergeCell ref="AC98:AG98"/>
    <mergeCell ref="AH98:AL98"/>
    <mergeCell ref="AM98:AQ98"/>
    <mergeCell ref="AR98:AV98"/>
    <mergeCell ref="AW98:BA98"/>
    <mergeCell ref="BB98:BF98"/>
    <mergeCell ref="J96:N96"/>
    <mergeCell ref="O96:T96"/>
    <mergeCell ref="B98:C98"/>
    <mergeCell ref="D98:L98"/>
    <mergeCell ref="M98:T98"/>
    <mergeCell ref="U98:AB98"/>
    <mergeCell ref="B96:I96"/>
    <mergeCell ref="AL90:AP90"/>
    <mergeCell ref="AQ90:AZ90"/>
    <mergeCell ref="L91:N92"/>
    <mergeCell ref="O91:Q92"/>
    <mergeCell ref="R91:T92"/>
    <mergeCell ref="U91:AZ92"/>
    <mergeCell ref="L90:AK90"/>
    <mergeCell ref="C97:AB97"/>
    <mergeCell ref="AQ87:AZ87"/>
    <mergeCell ref="L88:N89"/>
    <mergeCell ref="O88:Q89"/>
    <mergeCell ref="R88:T89"/>
    <mergeCell ref="U88:AZ89"/>
    <mergeCell ref="AL87:AP87"/>
    <mergeCell ref="A90:A92"/>
    <mergeCell ref="B90:K92"/>
    <mergeCell ref="A87:A89"/>
    <mergeCell ref="B87:K89"/>
    <mergeCell ref="AL84:AP84"/>
    <mergeCell ref="AQ84:AZ84"/>
    <mergeCell ref="L85:N86"/>
    <mergeCell ref="O85:Q86"/>
    <mergeCell ref="R85:T86"/>
    <mergeCell ref="U85:AZ86"/>
    <mergeCell ref="L84:AK84"/>
    <mergeCell ref="L87:AK87"/>
    <mergeCell ref="AQ81:AZ81"/>
    <mergeCell ref="L82:N83"/>
    <mergeCell ref="O82:Q83"/>
    <mergeCell ref="R82:T83"/>
    <mergeCell ref="U82:AZ83"/>
    <mergeCell ref="AL81:AP81"/>
    <mergeCell ref="A84:A86"/>
    <mergeCell ref="B84:K86"/>
    <mergeCell ref="A81:A83"/>
    <mergeCell ref="B81:K83"/>
    <mergeCell ref="AL78:AP78"/>
    <mergeCell ref="AQ78:AZ78"/>
    <mergeCell ref="L79:N80"/>
    <mergeCell ref="O79:Q80"/>
    <mergeCell ref="R79:T80"/>
    <mergeCell ref="U79:AZ80"/>
    <mergeCell ref="L78:AK78"/>
    <mergeCell ref="L81:AK81"/>
    <mergeCell ref="AQ75:AZ75"/>
    <mergeCell ref="L76:N77"/>
    <mergeCell ref="O76:Q77"/>
    <mergeCell ref="R76:T77"/>
    <mergeCell ref="U76:AZ77"/>
    <mergeCell ref="AL75:AP75"/>
    <mergeCell ref="A78:A80"/>
    <mergeCell ref="B78:K80"/>
    <mergeCell ref="A75:A77"/>
    <mergeCell ref="B75:K77"/>
    <mergeCell ref="L73:N74"/>
    <mergeCell ref="O73:Q74"/>
    <mergeCell ref="R73:T74"/>
    <mergeCell ref="U73:AZ74"/>
    <mergeCell ref="L75:AK75"/>
    <mergeCell ref="AQ69:AZ69"/>
    <mergeCell ref="L70:N71"/>
    <mergeCell ref="O70:Q71"/>
    <mergeCell ref="R70:T71"/>
    <mergeCell ref="U70:AZ71"/>
    <mergeCell ref="A66:A68"/>
    <mergeCell ref="B66:K68"/>
    <mergeCell ref="AL66:AP66"/>
    <mergeCell ref="AQ66:AZ66"/>
    <mergeCell ref="A72:A74"/>
    <mergeCell ref="B72:K74"/>
    <mergeCell ref="L67:N68"/>
    <mergeCell ref="O67:Q68"/>
    <mergeCell ref="R67:T68"/>
    <mergeCell ref="U67:AZ68"/>
    <mergeCell ref="A69:A71"/>
    <mergeCell ref="B69:K71"/>
    <mergeCell ref="AL69:AP69"/>
    <mergeCell ref="AL72:AP72"/>
    <mergeCell ref="AQ72:AZ72"/>
    <mergeCell ref="L66:AK66"/>
    <mergeCell ref="L69:AK69"/>
    <mergeCell ref="L72:AK72"/>
    <mergeCell ref="B62:K62"/>
    <mergeCell ref="L62:AZ62"/>
    <mergeCell ref="A63:A65"/>
    <mergeCell ref="B63:K65"/>
    <mergeCell ref="AL63:AP63"/>
    <mergeCell ref="AQ63:AZ63"/>
    <mergeCell ref="L64:N65"/>
    <mergeCell ref="O64:Q65"/>
    <mergeCell ref="R64:T65"/>
    <mergeCell ref="U64:AZ65"/>
    <mergeCell ref="AP57:AR57"/>
    <mergeCell ref="AS57:AU57"/>
    <mergeCell ref="AV57:AX57"/>
    <mergeCell ref="AY57:BA57"/>
    <mergeCell ref="B57:C57"/>
    <mergeCell ref="D57:L57"/>
    <mergeCell ref="M57:Q57"/>
    <mergeCell ref="R57:V57"/>
    <mergeCell ref="W57:X57"/>
    <mergeCell ref="L63:AK63"/>
    <mergeCell ref="BB57:BD57"/>
    <mergeCell ref="BE57:BF57"/>
    <mergeCell ref="Y57:Z57"/>
    <mergeCell ref="AA57:AC57"/>
    <mergeCell ref="AD57:AF57"/>
    <mergeCell ref="AG57:AI57"/>
    <mergeCell ref="AJ57:AL57"/>
    <mergeCell ref="AM57:AO57"/>
    <mergeCell ref="BB55:BD55"/>
    <mergeCell ref="BE55:BF55"/>
    <mergeCell ref="Y55:Z55"/>
    <mergeCell ref="AA55:AC55"/>
    <mergeCell ref="AD55:AF55"/>
    <mergeCell ref="AG55:AI55"/>
    <mergeCell ref="AJ55:AL55"/>
    <mergeCell ref="AM55:AO55"/>
    <mergeCell ref="Y56:Z56"/>
    <mergeCell ref="AS56:AU56"/>
    <mergeCell ref="AV56:AX56"/>
    <mergeCell ref="AY56:BA56"/>
    <mergeCell ref="BB56:BD56"/>
    <mergeCell ref="BE56:BF56"/>
    <mergeCell ref="AA56:AC56"/>
    <mergeCell ref="AD56:AF56"/>
    <mergeCell ref="AG56:AI56"/>
    <mergeCell ref="AJ56:AL56"/>
    <mergeCell ref="AM56:AO56"/>
    <mergeCell ref="AP56:AR56"/>
    <mergeCell ref="AV55:AX55"/>
    <mergeCell ref="AY55:BA55"/>
    <mergeCell ref="B56:C56"/>
    <mergeCell ref="D56:L56"/>
    <mergeCell ref="M56:Q56"/>
    <mergeCell ref="R56:V56"/>
    <mergeCell ref="W56:X56"/>
    <mergeCell ref="AS55:AU55"/>
    <mergeCell ref="BB52:BD52"/>
    <mergeCell ref="BE52:BF52"/>
    <mergeCell ref="B55:C55"/>
    <mergeCell ref="D55:L55"/>
    <mergeCell ref="M55:Q55"/>
    <mergeCell ref="R55:V55"/>
    <mergeCell ref="W55:X55"/>
    <mergeCell ref="AA54:AC54"/>
    <mergeCell ref="AD54:AF54"/>
    <mergeCell ref="AG54:AI54"/>
    <mergeCell ref="AJ54:AL54"/>
    <mergeCell ref="AM54:AO54"/>
    <mergeCell ref="AP54:AR54"/>
    <mergeCell ref="B54:C54"/>
    <mergeCell ref="D54:L54"/>
    <mergeCell ref="M54:Q54"/>
    <mergeCell ref="R54:V54"/>
    <mergeCell ref="W54:X54"/>
    <mergeCell ref="Y54:Z54"/>
    <mergeCell ref="AP55:AR55"/>
    <mergeCell ref="B53:C53"/>
    <mergeCell ref="AS54:AU54"/>
    <mergeCell ref="AV54:AX54"/>
    <mergeCell ref="AY54:BA54"/>
    <mergeCell ref="BB54:BD54"/>
    <mergeCell ref="BE54:BF54"/>
    <mergeCell ref="AY53:BA53"/>
    <mergeCell ref="BE51:BF51"/>
    <mergeCell ref="Y51:Z51"/>
    <mergeCell ref="AA51:AC51"/>
    <mergeCell ref="AD51:AF51"/>
    <mergeCell ref="AG51:AI51"/>
    <mergeCell ref="AJ51:AL51"/>
    <mergeCell ref="AM51:AO51"/>
    <mergeCell ref="AS50:AU50"/>
    <mergeCell ref="AV50:AX50"/>
    <mergeCell ref="AY50:BA50"/>
    <mergeCell ref="BB50:BD50"/>
    <mergeCell ref="BE50:BF50"/>
    <mergeCell ref="AM50:AO50"/>
    <mergeCell ref="AP50:AR50"/>
    <mergeCell ref="AP51:AR51"/>
    <mergeCell ref="AS51:AU51"/>
    <mergeCell ref="AV51:AX51"/>
    <mergeCell ref="AY51:BA51"/>
    <mergeCell ref="BB51:BD51"/>
    <mergeCell ref="AP52:AR52"/>
    <mergeCell ref="BB53:BD53"/>
    <mergeCell ref="BE53:BF53"/>
    <mergeCell ref="Y53:Z53"/>
    <mergeCell ref="AA53:AC53"/>
    <mergeCell ref="AD53:AF53"/>
    <mergeCell ref="AG53:AI53"/>
    <mergeCell ref="AJ53:AL53"/>
    <mergeCell ref="AM53:AO53"/>
    <mergeCell ref="AV53:AX53"/>
    <mergeCell ref="AV52:AX52"/>
    <mergeCell ref="AY52:BA52"/>
    <mergeCell ref="Y49:Z49"/>
    <mergeCell ref="AA49:AC49"/>
    <mergeCell ref="B52:C52"/>
    <mergeCell ref="D52:L52"/>
    <mergeCell ref="M52:Q52"/>
    <mergeCell ref="R52:V52"/>
    <mergeCell ref="W52:X52"/>
    <mergeCell ref="Y52:Z52"/>
    <mergeCell ref="AP53:AR53"/>
    <mergeCell ref="AS53:AU53"/>
    <mergeCell ref="D53:L53"/>
    <mergeCell ref="M53:Q53"/>
    <mergeCell ref="R53:V53"/>
    <mergeCell ref="W53:X53"/>
    <mergeCell ref="AA52:AC52"/>
    <mergeCell ref="AD52:AF52"/>
    <mergeCell ref="AG52:AI52"/>
    <mergeCell ref="AJ52:AL52"/>
    <mergeCell ref="AM52:AO52"/>
    <mergeCell ref="AS52:AU52"/>
    <mergeCell ref="B47:C47"/>
    <mergeCell ref="AJ48:AL48"/>
    <mergeCell ref="B51:C51"/>
    <mergeCell ref="D51:L51"/>
    <mergeCell ref="M51:Q51"/>
    <mergeCell ref="R51:V51"/>
    <mergeCell ref="W51:X51"/>
    <mergeCell ref="AA50:AC50"/>
    <mergeCell ref="AD50:AF50"/>
    <mergeCell ref="AG50:AI50"/>
    <mergeCell ref="AJ50:AL50"/>
    <mergeCell ref="AV49:AX49"/>
    <mergeCell ref="AY49:BA49"/>
    <mergeCell ref="BB49:BD49"/>
    <mergeCell ref="BE49:BF49"/>
    <mergeCell ref="B50:C50"/>
    <mergeCell ref="D50:L50"/>
    <mergeCell ref="M50:Q50"/>
    <mergeCell ref="R50:V50"/>
    <mergeCell ref="W50:X50"/>
    <mergeCell ref="Y50:Z50"/>
    <mergeCell ref="AD49:AF49"/>
    <mergeCell ref="AG49:AI49"/>
    <mergeCell ref="AJ49:AL49"/>
    <mergeCell ref="AM49:AO49"/>
    <mergeCell ref="AP49:AR49"/>
    <mergeCell ref="AS49:AU49"/>
    <mergeCell ref="B49:C49"/>
    <mergeCell ref="D49:L49"/>
    <mergeCell ref="M49:Q49"/>
    <mergeCell ref="R49:V49"/>
    <mergeCell ref="W49:X49"/>
    <mergeCell ref="D47:L47"/>
    <mergeCell ref="M47:Q47"/>
    <mergeCell ref="R47:V47"/>
    <mergeCell ref="W47:X47"/>
    <mergeCell ref="Y47:Z47"/>
    <mergeCell ref="AA47:AC47"/>
    <mergeCell ref="AD47:AF47"/>
    <mergeCell ref="AG47:AI47"/>
    <mergeCell ref="AG48:AI48"/>
    <mergeCell ref="BB47:BD47"/>
    <mergeCell ref="BE47:BF47"/>
    <mergeCell ref="B48:C48"/>
    <mergeCell ref="D48:L48"/>
    <mergeCell ref="M48:Q48"/>
    <mergeCell ref="R48:V48"/>
    <mergeCell ref="W48:X48"/>
    <mergeCell ref="Y48:Z48"/>
    <mergeCell ref="AA48:AC48"/>
    <mergeCell ref="AD48:AF48"/>
    <mergeCell ref="AJ47:AL47"/>
    <mergeCell ref="AM47:AO47"/>
    <mergeCell ref="AP47:AR47"/>
    <mergeCell ref="AS47:AU47"/>
    <mergeCell ref="AV47:AX47"/>
    <mergeCell ref="AY47:BA47"/>
    <mergeCell ref="AY48:BA48"/>
    <mergeCell ref="BB48:BD48"/>
    <mergeCell ref="BE48:BF48"/>
    <mergeCell ref="AM48:AO48"/>
    <mergeCell ref="AP48:AR48"/>
    <mergeCell ref="AS48:AU48"/>
    <mergeCell ref="AV48:AX48"/>
    <mergeCell ref="AY46:BD46"/>
    <mergeCell ref="K34:S35"/>
    <mergeCell ref="T34:AB35"/>
    <mergeCell ref="AC34:AK35"/>
    <mergeCell ref="B46:I46"/>
    <mergeCell ref="B30:H30"/>
    <mergeCell ref="B18:J18"/>
    <mergeCell ref="K18:V18"/>
    <mergeCell ref="B19:J19"/>
    <mergeCell ref="K19:V19"/>
    <mergeCell ref="B20:J20"/>
    <mergeCell ref="K20:V20"/>
    <mergeCell ref="B21:J21"/>
    <mergeCell ref="J46:N46"/>
    <mergeCell ref="O46:T46"/>
    <mergeCell ref="AA46:AF46"/>
    <mergeCell ref="AG46:AL46"/>
    <mergeCell ref="AM46:AR46"/>
    <mergeCell ref="B34:J35"/>
    <mergeCell ref="B31:R31"/>
    <mergeCell ref="K21:V21"/>
    <mergeCell ref="B22:J22"/>
    <mergeCell ref="K22:V22"/>
    <mergeCell ref="B23:J23"/>
    <mergeCell ref="K23:V23"/>
    <mergeCell ref="I30:M30"/>
    <mergeCell ref="B26:J26"/>
    <mergeCell ref="K26:V26"/>
    <mergeCell ref="B27:J27"/>
    <mergeCell ref="K27:V27"/>
    <mergeCell ref="B28:J28"/>
    <mergeCell ref="K28:V28"/>
    <mergeCell ref="AG3:AX3"/>
    <mergeCell ref="B4:E4"/>
    <mergeCell ref="F4:X4"/>
    <mergeCell ref="AE4:AF4"/>
    <mergeCell ref="AG4:AX4"/>
    <mergeCell ref="B5:E5"/>
    <mergeCell ref="F5:X5"/>
    <mergeCell ref="AA5:AD6"/>
    <mergeCell ref="AE5:AF5"/>
    <mergeCell ref="AG5:AX5"/>
    <mergeCell ref="B6:E6"/>
    <mergeCell ref="F6:X6"/>
    <mergeCell ref="AE6:AF6"/>
    <mergeCell ref="AN8:AR8"/>
    <mergeCell ref="AS8:AX8"/>
    <mergeCell ref="AG6:AX6"/>
    <mergeCell ref="B7:E7"/>
    <mergeCell ref="F7:X7"/>
    <mergeCell ref="AA7:AF7"/>
    <mergeCell ref="AG7:AM7"/>
    <mergeCell ref="AN7:AR7"/>
    <mergeCell ref="AS7:AX7"/>
    <mergeCell ref="T13:W13"/>
    <mergeCell ref="P14:S14"/>
    <mergeCell ref="T14:W14"/>
    <mergeCell ref="AA9:AF9"/>
    <mergeCell ref="AG9:AX9"/>
    <mergeCell ref="AA10:AF10"/>
    <mergeCell ref="AG10:AX10"/>
    <mergeCell ref="B11:S11"/>
    <mergeCell ref="T11:X11"/>
    <mergeCell ref="B8:E8"/>
    <mergeCell ref="F8:X8"/>
    <mergeCell ref="AA8:AF8"/>
    <mergeCell ref="AG8:AM8"/>
    <mergeCell ref="B13:O14"/>
    <mergeCell ref="P13:S13"/>
    <mergeCell ref="AL15:AT15"/>
    <mergeCell ref="B16:BA16"/>
    <mergeCell ref="B15:S15"/>
    <mergeCell ref="T15:W15"/>
  </mergeCells>
  <phoneticPr fontId="7"/>
  <conditionalFormatting sqref="K19:V28">
    <cfRule type="containsBlanks" dxfId="11" priority="1">
      <formula>LEN(TRIM(K19))=0</formula>
    </cfRule>
  </conditionalFormatting>
  <dataValidations count="4">
    <dataValidation type="list" allowBlank="1" showInputMessage="1" showErrorMessage="1" sqref="P93:R93" xr:uid="{A3EDAA16-7BCA-42BB-B649-95C884FA8D7F}">
      <formula1>$BF$66:$BF$68</formula1>
    </dataValidation>
    <dataValidation type="list" allowBlank="1" showInputMessage="1" showErrorMessage="1" sqref="O64:Q65 O91:Q92 O88:Q89 O85:Q86 O82:Q83 O79:Q80 O76:Q77 O73:Q74 O70:Q71 O67:Q68" xr:uid="{9ED4CB52-A245-4F13-A119-5B18D5623F91}">
      <formula1>$BH$66:$BH$68</formula1>
    </dataValidation>
    <dataValidation type="list" allowBlank="1" showInputMessage="1" showErrorMessage="1" sqref="AL90:AP90 AL63:AP63 AL87:AP87 AL84:AP84 AL81:AP81 AL78:AP78 AL75:AP75 AL72:AP72 AL69:AP69 AL66:AP66" xr:uid="{3B4B3592-FA20-4513-9DC1-B24106E1F4B4}">
      <formula1>$BH$63:$BH$64</formula1>
    </dataValidation>
    <dataValidation type="list" allowBlank="1" showInputMessage="1" showErrorMessage="1" sqref="T11:X11" xr:uid="{432FD255-E763-4CCD-8698-A36372814FCC}">
      <formula1>$BG$12:$BG$13</formula1>
    </dataValidation>
  </dataValidations>
  <hyperlinks>
    <hyperlink ref="AU202" r:id="rId1" xr:uid="{2BC60F20-6E8A-4241-B4C9-3BCA568F8890}"/>
    <hyperlink ref="AU203" r:id="rId2" xr:uid="{32BFCF50-8DA9-418D-9D28-97CD4A726F3F}"/>
  </hyperlinks>
  <pageMargins left="0.7" right="0.7" top="0.75" bottom="0.75" header="0.3" footer="0.3"/>
  <pageSetup paperSize="9" scale="61" fitToHeight="0" orientation="portrait" r:id="rId3"/>
  <rowBreaks count="3" manualBreakCount="3">
    <brk id="58" max="57" man="1"/>
    <brk id="144" max="57" man="1"/>
    <brk id="209" max="57"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BECC-FEDD-410A-A23B-759EBB486994}">
  <sheetPr>
    <tabColor theme="0" tint="-0.499984740745262"/>
  </sheetPr>
  <dimension ref="A1:AQ76"/>
  <sheetViews>
    <sheetView showZeros="0" view="pageBreakPreview" zoomScale="90" zoomScaleNormal="90" zoomScaleSheetLayoutView="90" workbookViewId="0">
      <selection activeCell="AN11" sqref="AN11:AQ11"/>
    </sheetView>
  </sheetViews>
  <sheetFormatPr defaultColWidth="2.42578125" defaultRowHeight="18.75"/>
  <cols>
    <col min="1" max="1" width="4" style="24" bestFit="1" customWidth="1"/>
    <col min="2" max="16384" width="2.42578125" style="24"/>
  </cols>
  <sheetData>
    <row r="1" spans="1:43">
      <c r="B1" s="854" t="s">
        <v>374</v>
      </c>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row>
    <row r="2" spans="1:43">
      <c r="B2" s="854" t="s">
        <v>394</v>
      </c>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row>
    <row r="6" spans="1:43" ht="22.5" customHeight="1">
      <c r="B6" s="857" t="s">
        <v>376</v>
      </c>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c r="AE6" s="857"/>
      <c r="AF6" s="857"/>
      <c r="AG6" s="857"/>
      <c r="AH6" s="857"/>
      <c r="AI6" s="857"/>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377</v>
      </c>
      <c r="B10" s="9"/>
      <c r="C10" s="346" t="s">
        <v>399</v>
      </c>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297" t="s">
        <v>379</v>
      </c>
      <c r="AK10" s="297"/>
      <c r="AL10" s="297"/>
      <c r="AM10" s="297"/>
      <c r="AN10" s="297" t="s">
        <v>112</v>
      </c>
      <c r="AO10" s="297"/>
      <c r="AP10" s="297"/>
      <c r="AQ10" s="297"/>
    </row>
    <row r="11" spans="1:43" ht="13.5" customHeight="1">
      <c r="A11" s="24">
        <v>1</v>
      </c>
      <c r="D11" s="105" t="str">
        <f>IF(E11="","","①")</f>
        <v/>
      </c>
      <c r="E11" s="865" t="str">
        <f>IF(VLOOKUP(A11,入力シート!$B$112:$H$131,3,FALSE)="","",VLOOKUP(A11,入力シート!$B$112:$K$131,3,FALSE))</f>
        <v/>
      </c>
      <c r="F11" s="865"/>
      <c r="G11" s="865"/>
      <c r="H11" s="865"/>
      <c r="I11" s="865"/>
      <c r="J11" s="865"/>
      <c r="K11" s="865">
        <f>IF(ISNA(VLOOKUP(A11,入力シート!$B$112:$H$131,8,FALSE)),"",VLOOKUP(A11,入力シート!$B$112:$K$131,8,FALSE))</f>
        <v>0</v>
      </c>
      <c r="L11" s="865"/>
      <c r="M11" s="865"/>
      <c r="N11" s="865"/>
      <c r="O11" s="865"/>
      <c r="P11" s="865"/>
      <c r="Q11" s="106"/>
      <c r="R11" s="106"/>
      <c r="S11" s="106"/>
      <c r="T11" s="115"/>
      <c r="U11" s="115"/>
      <c r="V11" s="115"/>
      <c r="W11" s="115"/>
      <c r="X11" s="115"/>
      <c r="Y11" s="48"/>
      <c r="Z11" s="48"/>
      <c r="AA11" s="48"/>
      <c r="AB11" s="48"/>
      <c r="AC11" s="48"/>
      <c r="AD11" s="48"/>
      <c r="AE11" s="48"/>
      <c r="AF11" s="48"/>
      <c r="AG11" s="116"/>
      <c r="AH11" s="116"/>
      <c r="AI11" s="116"/>
      <c r="AJ11" s="870" t="str">
        <f>IF(ISNA(VLOOKUP(A11,入力シート!$B$112:$AQ$131,30,FALSE)),"",VLOOKUP(A11,入力シート!$B$112:$AQ$131,30,FALSE))</f>
        <v/>
      </c>
      <c r="AK11" s="870"/>
      <c r="AL11" s="870"/>
      <c r="AM11" s="870"/>
      <c r="AN11" s="870" t="str">
        <f>IF(ISNA(VLOOKUP(A11,入力シート!$B$112:$AQ$131,25,FALSE)),"",VLOOKUP(A11,入力シート!$B$112:$AQ$131,25,FALSE))</f>
        <v/>
      </c>
      <c r="AO11" s="870"/>
      <c r="AP11" s="870"/>
      <c r="AQ11" s="870"/>
    </row>
    <row r="12" spans="1:43" ht="13.5" customHeight="1">
      <c r="A12" s="24">
        <v>2</v>
      </c>
      <c r="D12" s="105" t="str">
        <f>IF(E12="","","②")</f>
        <v/>
      </c>
      <c r="E12" s="865" t="str">
        <f>IF(VLOOKUP(A12,入力シート!$B$112:$H$131,3,FALSE)="","",VLOOKUP(A12,入力シート!$B$112:$K$131,3,FALSE))</f>
        <v/>
      </c>
      <c r="F12" s="865"/>
      <c r="G12" s="865"/>
      <c r="H12" s="865"/>
      <c r="I12" s="865"/>
      <c r="J12" s="865"/>
      <c r="K12" s="865">
        <f>IF(ISNA(VLOOKUP(A12,入力シート!$B$112:$H$131,8,FALSE)),"",VLOOKUP(A12,入力シート!$B$112:$K$131,8,FALSE))</f>
        <v>0</v>
      </c>
      <c r="L12" s="865"/>
      <c r="M12" s="865"/>
      <c r="N12" s="865"/>
      <c r="O12" s="865"/>
      <c r="P12" s="865"/>
      <c r="Q12" s="106"/>
      <c r="R12" s="106"/>
      <c r="S12" s="106"/>
      <c r="T12" s="115"/>
      <c r="U12" s="115"/>
      <c r="V12" s="115"/>
      <c r="W12" s="115"/>
      <c r="X12" s="115"/>
      <c r="Y12" s="48"/>
      <c r="Z12" s="48"/>
      <c r="AA12" s="48"/>
      <c r="AB12" s="48"/>
      <c r="AC12" s="48"/>
      <c r="AD12" s="48"/>
      <c r="AE12" s="48"/>
      <c r="AF12" s="48"/>
      <c r="AG12" s="116"/>
      <c r="AH12" s="116"/>
      <c r="AI12" s="116"/>
      <c r="AJ12" s="870" t="str">
        <f>IF(ISNA(VLOOKUP(A12,入力シート!$B$112:$AQ$131,30,FALSE)),"",VLOOKUP(A12,入力シート!$B$112:$AQ$131,30,FALSE))</f>
        <v/>
      </c>
      <c r="AK12" s="870"/>
      <c r="AL12" s="870"/>
      <c r="AM12" s="870"/>
      <c r="AN12" s="870" t="str">
        <f>IF(ISNA(VLOOKUP(A12,入力シート!$B$112:$AQ$131,25,FALSE)),"",VLOOKUP(A12,入力シート!$B$112:$AQ$131,25,FALSE))</f>
        <v/>
      </c>
      <c r="AO12" s="870"/>
      <c r="AP12" s="870"/>
      <c r="AQ12" s="870"/>
    </row>
    <row r="13" spans="1:43" ht="13.5" customHeight="1">
      <c r="A13" s="24">
        <v>3</v>
      </c>
      <c r="D13" s="105" t="str">
        <f>IF(E13="","","③")</f>
        <v/>
      </c>
      <c r="E13" s="865" t="str">
        <f>IF(VLOOKUP(A13,入力シート!$B$112:$H$131,3,FALSE)="","",VLOOKUP(A13,入力シート!$B$112:$K$131,3,FALSE))</f>
        <v/>
      </c>
      <c r="F13" s="865"/>
      <c r="G13" s="865"/>
      <c r="H13" s="865"/>
      <c r="I13" s="865"/>
      <c r="J13" s="865"/>
      <c r="K13" s="865">
        <f>IF(ISNA(VLOOKUP(A13,入力シート!$B$112:$H$131,8,FALSE)),"",VLOOKUP(A13,入力シート!$B$112:$K$131,8,FALSE))</f>
        <v>0</v>
      </c>
      <c r="L13" s="865"/>
      <c r="M13" s="865"/>
      <c r="N13" s="865"/>
      <c r="O13" s="865"/>
      <c r="P13" s="865"/>
      <c r="Q13" s="106"/>
      <c r="R13" s="106"/>
      <c r="S13" s="106"/>
      <c r="T13" s="115"/>
      <c r="U13" s="115"/>
      <c r="V13" s="115"/>
      <c r="W13" s="115"/>
      <c r="X13" s="115"/>
      <c r="Y13" s="48"/>
      <c r="Z13" s="48"/>
      <c r="AA13" s="48"/>
      <c r="AB13" s="48"/>
      <c r="AC13" s="48"/>
      <c r="AD13" s="48"/>
      <c r="AE13" s="48"/>
      <c r="AF13" s="48"/>
      <c r="AG13" s="116"/>
      <c r="AH13" s="116"/>
      <c r="AI13" s="116"/>
      <c r="AJ13" s="870" t="str">
        <f>IF(ISNA(VLOOKUP(A13,入力シート!$B$112:$AQ$131,30,FALSE)),"",VLOOKUP(A13,入力シート!$B$112:$AQ$131,30,FALSE))</f>
        <v/>
      </c>
      <c r="AK13" s="870"/>
      <c r="AL13" s="870"/>
      <c r="AM13" s="870"/>
      <c r="AN13" s="870" t="str">
        <f>IF(ISNA(VLOOKUP(A13,入力シート!$B$112:$AQ$131,25,FALSE)),"",VLOOKUP(A13,入力シート!$B$112:$AQ$131,25,FALSE))</f>
        <v/>
      </c>
      <c r="AO13" s="870"/>
      <c r="AP13" s="870"/>
      <c r="AQ13" s="870"/>
    </row>
    <row r="14" spans="1:43" ht="13.5" customHeight="1">
      <c r="A14" s="24">
        <v>4</v>
      </c>
      <c r="D14" s="105" t="str">
        <f>IF(E14="","","④")</f>
        <v/>
      </c>
      <c r="E14" s="865" t="str">
        <f>IF(VLOOKUP(A14,入力シート!$B$112:$H$131,3,FALSE)="","",VLOOKUP(A14,入力シート!$B$112:$K$131,3,FALSE))</f>
        <v/>
      </c>
      <c r="F14" s="865"/>
      <c r="G14" s="865"/>
      <c r="H14" s="865"/>
      <c r="I14" s="865"/>
      <c r="J14" s="865"/>
      <c r="K14" s="865">
        <f>IF(ISNA(VLOOKUP(A14,入力シート!$B$112:$H$131,8,FALSE)),"",VLOOKUP(A14,入力シート!$B$112:$K$131,8,FALSE))</f>
        <v>0</v>
      </c>
      <c r="L14" s="865"/>
      <c r="M14" s="865"/>
      <c r="N14" s="865"/>
      <c r="O14" s="865"/>
      <c r="P14" s="865"/>
      <c r="Q14" s="106"/>
      <c r="R14" s="106"/>
      <c r="S14" s="106"/>
      <c r="T14" s="115"/>
      <c r="U14" s="115"/>
      <c r="V14" s="115"/>
      <c r="W14" s="115"/>
      <c r="X14" s="115"/>
      <c r="Y14" s="48"/>
      <c r="Z14" s="48"/>
      <c r="AA14" s="48"/>
      <c r="AB14" s="48"/>
      <c r="AC14" s="48"/>
      <c r="AD14" s="48"/>
      <c r="AE14" s="48"/>
      <c r="AF14" s="48"/>
      <c r="AG14" s="116"/>
      <c r="AH14" s="116"/>
      <c r="AI14" s="116"/>
      <c r="AJ14" s="870" t="str">
        <f>IF(ISNA(VLOOKUP(A14,入力シート!$B$112:$AQ$131,30,FALSE)),"",VLOOKUP(A14,入力シート!$B$112:$AQ$131,30,FALSE))</f>
        <v/>
      </c>
      <c r="AK14" s="870"/>
      <c r="AL14" s="870"/>
      <c r="AM14" s="870"/>
      <c r="AN14" s="870" t="str">
        <f>IF(ISNA(VLOOKUP(A14,入力シート!$B$112:$AQ$131,25,FALSE)),"",VLOOKUP(A14,入力シート!$B$112:$AQ$131,25,FALSE))</f>
        <v/>
      </c>
      <c r="AO14" s="870"/>
      <c r="AP14" s="870"/>
      <c r="AQ14" s="870"/>
    </row>
    <row r="15" spans="1:43" ht="13.5" customHeight="1">
      <c r="A15" s="24">
        <v>5</v>
      </c>
      <c r="D15" s="105" t="str">
        <f>IF(E15="","","⑤")</f>
        <v/>
      </c>
      <c r="E15" s="865" t="str">
        <f>IF(VLOOKUP(A15,入力シート!$B$112:$H$131,3,FALSE)="","",VLOOKUP(A15,入力シート!$B$112:$K$131,3,FALSE))</f>
        <v/>
      </c>
      <c r="F15" s="865"/>
      <c r="G15" s="865"/>
      <c r="H15" s="865"/>
      <c r="I15" s="865"/>
      <c r="J15" s="865"/>
      <c r="K15" s="865">
        <f>IF(ISNA(VLOOKUP(A15,入力シート!$B$112:$H$131,8,FALSE)),"",VLOOKUP(A15,入力シート!$B$112:$K$131,8,FALSE))</f>
        <v>0</v>
      </c>
      <c r="L15" s="865"/>
      <c r="M15" s="865"/>
      <c r="N15" s="865"/>
      <c r="O15" s="865"/>
      <c r="P15" s="865"/>
      <c r="Q15" s="106"/>
      <c r="R15" s="106"/>
      <c r="S15" s="106"/>
      <c r="T15" s="115"/>
      <c r="U15" s="115"/>
      <c r="V15" s="115"/>
      <c r="W15" s="115"/>
      <c r="X15" s="115"/>
      <c r="Y15" s="48"/>
      <c r="Z15" s="48"/>
      <c r="AA15" s="48"/>
      <c r="AB15" s="48"/>
      <c r="AC15" s="48"/>
      <c r="AD15" s="48"/>
      <c r="AE15" s="48"/>
      <c r="AF15" s="48"/>
      <c r="AG15" s="116"/>
      <c r="AH15" s="116"/>
      <c r="AI15" s="116"/>
      <c r="AJ15" s="870" t="str">
        <f>IF(ISNA(VLOOKUP(A15,入力シート!$B$112:$AQ$131,30,FALSE)),"",VLOOKUP(A15,入力シート!$B$112:$AQ$131,30,FALSE))</f>
        <v/>
      </c>
      <c r="AK15" s="870"/>
      <c r="AL15" s="870"/>
      <c r="AM15" s="870"/>
      <c r="AN15" s="870" t="str">
        <f>IF(ISNA(VLOOKUP(A15,入力シート!$B$112:$AQ$131,25,FALSE)),"",VLOOKUP(A15,入力シート!$B$112:$AQ$131,25,FALSE))</f>
        <v/>
      </c>
      <c r="AO15" s="870"/>
      <c r="AP15" s="870"/>
      <c r="AQ15" s="870"/>
    </row>
    <row r="16" spans="1:43" ht="13.5" customHeight="1">
      <c r="A16" s="24">
        <v>6</v>
      </c>
      <c r="D16" s="105" t="str">
        <f>IF(E16="","","⑥")</f>
        <v/>
      </c>
      <c r="E16" s="865" t="str">
        <f>IF(VLOOKUP(A16,入力シート!$B$112:$H$131,3,FALSE)="","",VLOOKUP(A16,入力シート!$B$112:$K$131,3,FALSE))</f>
        <v/>
      </c>
      <c r="F16" s="865"/>
      <c r="G16" s="865"/>
      <c r="H16" s="865"/>
      <c r="I16" s="865"/>
      <c r="J16" s="865"/>
      <c r="K16" s="865">
        <f>IF(ISNA(VLOOKUP(A16,入力シート!$B$112:$H$131,8,FALSE)),"",VLOOKUP(A16,入力シート!$B$112:$K$131,8,FALSE))</f>
        <v>0</v>
      </c>
      <c r="L16" s="865"/>
      <c r="M16" s="865"/>
      <c r="N16" s="865"/>
      <c r="O16" s="865"/>
      <c r="P16" s="865"/>
      <c r="Q16" s="106"/>
      <c r="R16" s="106"/>
      <c r="S16" s="106"/>
      <c r="T16" s="115"/>
      <c r="U16" s="115"/>
      <c r="V16" s="115"/>
      <c r="W16" s="115"/>
      <c r="X16" s="115"/>
      <c r="Y16" s="48"/>
      <c r="Z16" s="48"/>
      <c r="AA16" s="48"/>
      <c r="AB16" s="48"/>
      <c r="AC16" s="48"/>
      <c r="AD16" s="48"/>
      <c r="AE16" s="48"/>
      <c r="AF16" s="48"/>
      <c r="AG16" s="116"/>
      <c r="AH16" s="116"/>
      <c r="AI16" s="116"/>
      <c r="AJ16" s="870" t="str">
        <f>IF(ISNA(VLOOKUP(A16,入力シート!$B$112:$AQ$131,30,FALSE)),"",VLOOKUP(A16,入力シート!$B$112:$AQ$131,30,FALSE))</f>
        <v/>
      </c>
      <c r="AK16" s="870"/>
      <c r="AL16" s="870"/>
      <c r="AM16" s="870"/>
      <c r="AN16" s="870" t="str">
        <f>IF(ISNA(VLOOKUP(A16,入力シート!$B$112:$AQ$131,25,FALSE)),"",VLOOKUP(A16,入力シート!$B$112:$AQ$131,25,FALSE))</f>
        <v/>
      </c>
      <c r="AO16" s="870"/>
      <c r="AP16" s="870"/>
      <c r="AQ16" s="870"/>
    </row>
    <row r="17" spans="1:43" ht="13.5" customHeight="1">
      <c r="A17" s="24">
        <v>7</v>
      </c>
      <c r="D17" s="105" t="str">
        <f>IF(E17="","","⑦")</f>
        <v/>
      </c>
      <c r="E17" s="865" t="str">
        <f>IF(VLOOKUP(A17,入力シート!$B$112:$H$131,3,FALSE)="","",VLOOKUP(A17,入力シート!$B$112:$K$131,3,FALSE))</f>
        <v/>
      </c>
      <c r="F17" s="865"/>
      <c r="G17" s="865"/>
      <c r="H17" s="865"/>
      <c r="I17" s="865"/>
      <c r="J17" s="865"/>
      <c r="K17" s="865">
        <f>IF(ISNA(VLOOKUP(A17,入力シート!$B$112:$H$131,8,FALSE)),"",VLOOKUP(A17,入力シート!$B$112:$K$131,8,FALSE))</f>
        <v>0</v>
      </c>
      <c r="L17" s="865"/>
      <c r="M17" s="865"/>
      <c r="N17" s="865"/>
      <c r="O17" s="865"/>
      <c r="P17" s="865"/>
      <c r="Q17" s="106"/>
      <c r="R17" s="106"/>
      <c r="S17" s="106"/>
      <c r="T17" s="115"/>
      <c r="U17" s="115"/>
      <c r="V17" s="115"/>
      <c r="W17" s="115"/>
      <c r="X17" s="115"/>
      <c r="Y17" s="48"/>
      <c r="Z17" s="48"/>
      <c r="AA17" s="48"/>
      <c r="AB17" s="48"/>
      <c r="AC17" s="48"/>
      <c r="AD17" s="48"/>
      <c r="AE17" s="48"/>
      <c r="AF17" s="48"/>
      <c r="AG17" s="116"/>
      <c r="AH17" s="116"/>
      <c r="AI17" s="116"/>
      <c r="AJ17" s="870" t="str">
        <f>IF(ISNA(VLOOKUP(A17,入力シート!$B$112:$AQ$131,30,FALSE)),"",VLOOKUP(A17,入力シート!$B$112:$AQ$131,30,FALSE))</f>
        <v/>
      </c>
      <c r="AK17" s="870"/>
      <c r="AL17" s="870"/>
      <c r="AM17" s="870"/>
      <c r="AN17" s="870" t="str">
        <f>IF(ISNA(VLOOKUP(A17,入力シート!$B$112:$AQ$131,25,FALSE)),"",VLOOKUP(A17,入力シート!$B$112:$AQ$131,25,FALSE))</f>
        <v/>
      </c>
      <c r="AO17" s="870"/>
      <c r="AP17" s="870"/>
      <c r="AQ17" s="870"/>
    </row>
    <row r="18" spans="1:43" ht="13.5" customHeight="1">
      <c r="A18" s="24">
        <v>8</v>
      </c>
      <c r="D18" s="105" t="str">
        <f>IF(E18="","","⑧")</f>
        <v/>
      </c>
      <c r="E18" s="865" t="str">
        <f>IF(VLOOKUP(A18,入力シート!$B$112:$H$131,3,FALSE)="","",VLOOKUP(A18,入力シート!$B$112:$K$131,3,FALSE))</f>
        <v/>
      </c>
      <c r="F18" s="865"/>
      <c r="G18" s="865"/>
      <c r="H18" s="865"/>
      <c r="I18" s="865"/>
      <c r="J18" s="865"/>
      <c r="K18" s="865">
        <f>IF(ISNA(VLOOKUP(A18,入力シート!$B$112:$H$131,8,FALSE)),"",VLOOKUP(A18,入力シート!$B$112:$K$131,8,FALSE))</f>
        <v>0</v>
      </c>
      <c r="L18" s="865"/>
      <c r="M18" s="865"/>
      <c r="N18" s="865"/>
      <c r="O18" s="865"/>
      <c r="P18" s="865"/>
      <c r="Q18" s="106"/>
      <c r="R18" s="106"/>
      <c r="S18" s="106"/>
      <c r="T18" s="115"/>
      <c r="U18" s="115"/>
      <c r="V18" s="115"/>
      <c r="W18" s="115"/>
      <c r="X18" s="115"/>
      <c r="Y18" s="48"/>
      <c r="Z18" s="48"/>
      <c r="AA18" s="48"/>
      <c r="AB18" s="48"/>
      <c r="AC18" s="48"/>
      <c r="AD18" s="48"/>
      <c r="AE18" s="48"/>
      <c r="AF18" s="48"/>
      <c r="AG18" s="116"/>
      <c r="AH18" s="116"/>
      <c r="AI18" s="116"/>
      <c r="AJ18" s="870" t="str">
        <f>IF(ISNA(VLOOKUP(A18,入力シート!$B$112:$AQ$131,30,FALSE)),"",VLOOKUP(A18,入力シート!$B$112:$AQ$131,30,FALSE))</f>
        <v/>
      </c>
      <c r="AK18" s="870"/>
      <c r="AL18" s="870"/>
      <c r="AM18" s="870"/>
      <c r="AN18" s="870" t="str">
        <f>IF(ISNA(VLOOKUP(A18,入力シート!$B$112:$AQ$131,25,FALSE)),"",VLOOKUP(A18,入力シート!$B$112:$AQ$131,25,FALSE))</f>
        <v/>
      </c>
      <c r="AO18" s="870"/>
      <c r="AP18" s="870"/>
      <c r="AQ18" s="870"/>
    </row>
    <row r="19" spans="1:43" ht="13.5" customHeight="1">
      <c r="A19" s="24">
        <v>9</v>
      </c>
      <c r="D19" s="105" t="str">
        <f>IF(E19="","","⑨")</f>
        <v/>
      </c>
      <c r="E19" s="865" t="str">
        <f>IF(VLOOKUP(A19,入力シート!$B$112:$H$131,3,FALSE)="","",VLOOKUP(A19,入力シート!$B$112:$K$131,3,FALSE))</f>
        <v/>
      </c>
      <c r="F19" s="865"/>
      <c r="G19" s="865"/>
      <c r="H19" s="865"/>
      <c r="I19" s="865"/>
      <c r="J19" s="865"/>
      <c r="K19" s="865">
        <f>IF(ISNA(VLOOKUP(A19,入力シート!$B$112:$H$131,8,FALSE)),"",VLOOKUP(A19,入力シート!$B$112:$K$131,8,FALSE))</f>
        <v>0</v>
      </c>
      <c r="L19" s="865"/>
      <c r="M19" s="865"/>
      <c r="N19" s="865"/>
      <c r="O19" s="865"/>
      <c r="P19" s="865"/>
      <c r="Q19" s="106"/>
      <c r="R19" s="106"/>
      <c r="S19" s="106"/>
      <c r="T19" s="115"/>
      <c r="U19" s="115"/>
      <c r="V19" s="115"/>
      <c r="W19" s="115"/>
      <c r="X19" s="115"/>
      <c r="Y19" s="48"/>
      <c r="Z19" s="48"/>
      <c r="AA19" s="48"/>
      <c r="AB19" s="48"/>
      <c r="AC19" s="48"/>
      <c r="AD19" s="48"/>
      <c r="AE19" s="48"/>
      <c r="AF19" s="48"/>
      <c r="AG19" s="116"/>
      <c r="AH19" s="116"/>
      <c r="AI19" s="116"/>
      <c r="AJ19" s="870" t="str">
        <f>IF(ISNA(VLOOKUP(A19,入力シート!$B$112:$AQ$131,30,FALSE)),"",VLOOKUP(A19,入力シート!$B$112:$AQ$131,30,FALSE))</f>
        <v/>
      </c>
      <c r="AK19" s="870"/>
      <c r="AL19" s="870"/>
      <c r="AM19" s="870"/>
      <c r="AN19" s="870" t="str">
        <f>IF(ISNA(VLOOKUP(A19,入力シート!$B$112:$AQ$131,25,FALSE)),"",VLOOKUP(A19,入力シート!$B$112:$AQ$131,25,FALSE))</f>
        <v/>
      </c>
      <c r="AO19" s="870"/>
      <c r="AP19" s="870"/>
      <c r="AQ19" s="870"/>
    </row>
    <row r="20" spans="1:43" ht="13.5" customHeight="1">
      <c r="A20" s="24">
        <v>10</v>
      </c>
      <c r="D20" s="105" t="str">
        <f>IF(E20="","","⑩")</f>
        <v/>
      </c>
      <c r="E20" s="865" t="str">
        <f>IF(VLOOKUP(A20,入力シート!$B$112:$H$131,3,FALSE)="","",VLOOKUP(A20,入力シート!$B$112:$K$131,3,FALSE))</f>
        <v/>
      </c>
      <c r="F20" s="865"/>
      <c r="G20" s="865"/>
      <c r="H20" s="865"/>
      <c r="I20" s="865"/>
      <c r="J20" s="865"/>
      <c r="K20" s="865">
        <f>IF(ISNA(VLOOKUP(A20,入力シート!$B$112:$H$131,8,FALSE)),"",VLOOKUP(A20,入力シート!$B$112:$K$131,8,FALSE))</f>
        <v>0</v>
      </c>
      <c r="L20" s="865"/>
      <c r="M20" s="865"/>
      <c r="N20" s="865"/>
      <c r="O20" s="865"/>
      <c r="P20" s="865"/>
      <c r="Q20" s="106"/>
      <c r="R20" s="106"/>
      <c r="S20" s="106"/>
      <c r="T20" s="115"/>
      <c r="U20" s="115"/>
      <c r="V20" s="115"/>
      <c r="W20" s="115"/>
      <c r="X20" s="115"/>
      <c r="Y20" s="48"/>
      <c r="Z20" s="48"/>
      <c r="AA20" s="48"/>
      <c r="AB20" s="48"/>
      <c r="AC20" s="48"/>
      <c r="AD20" s="48"/>
      <c r="AE20" s="48"/>
      <c r="AF20" s="48"/>
      <c r="AG20" s="116"/>
      <c r="AH20" s="116"/>
      <c r="AI20" s="116"/>
      <c r="AJ20" s="870" t="str">
        <f>IF(ISNA(VLOOKUP(A20,入力シート!$B$112:$AQ$131,30,FALSE)),"",VLOOKUP(A20,入力シート!$B$112:$AQ$131,30,FALSE))</f>
        <v/>
      </c>
      <c r="AK20" s="870"/>
      <c r="AL20" s="870"/>
      <c r="AM20" s="870"/>
      <c r="AN20" s="870" t="str">
        <f>IF(ISNA(VLOOKUP(A20,入力シート!$B$112:$AQ$131,25,FALSE)),"",VLOOKUP(A20,入力シート!$B$112:$AQ$131,25,FALSE))</f>
        <v/>
      </c>
      <c r="AO20" s="870"/>
      <c r="AP20" s="870"/>
      <c r="AQ20" s="870"/>
    </row>
    <row r="21" spans="1:43" ht="13.5" customHeight="1">
      <c r="A21" s="24">
        <v>11</v>
      </c>
      <c r="D21" s="105" t="str">
        <f>IF(E21="","","⑪")</f>
        <v/>
      </c>
      <c r="E21" s="865" t="str">
        <f>IF(VLOOKUP(A21,入力シート!$B$112:$H$131,3,FALSE)="","",VLOOKUP(A21,入力シート!$B$112:$K$131,3,FALSE))</f>
        <v/>
      </c>
      <c r="F21" s="865"/>
      <c r="G21" s="865"/>
      <c r="H21" s="865"/>
      <c r="I21" s="865"/>
      <c r="J21" s="865"/>
      <c r="K21" s="865">
        <f>IF(ISNA(VLOOKUP(A21,入力シート!$B$112:$H$131,8,FALSE)),"",VLOOKUP(A21,入力シート!$B$112:$K$131,8,FALSE))</f>
        <v>0</v>
      </c>
      <c r="L21" s="865"/>
      <c r="M21" s="865"/>
      <c r="N21" s="865"/>
      <c r="O21" s="865"/>
      <c r="P21" s="865"/>
      <c r="Q21" s="106"/>
      <c r="R21" s="106"/>
      <c r="S21" s="106"/>
      <c r="T21" s="115"/>
      <c r="U21" s="115"/>
      <c r="V21" s="115"/>
      <c r="W21" s="115"/>
      <c r="X21" s="115"/>
      <c r="Y21" s="48"/>
      <c r="Z21" s="48"/>
      <c r="AA21" s="48"/>
      <c r="AB21" s="48"/>
      <c r="AC21" s="48"/>
      <c r="AD21" s="48"/>
      <c r="AE21" s="48"/>
      <c r="AF21" s="48"/>
      <c r="AG21" s="116"/>
      <c r="AH21" s="116"/>
      <c r="AI21" s="116"/>
      <c r="AJ21" s="870" t="str">
        <f>IF(ISNA(VLOOKUP(A21,入力シート!$B$112:$AQ$131,30,FALSE)),"",VLOOKUP(A21,入力シート!$B$112:$AQ$131,30,FALSE))</f>
        <v/>
      </c>
      <c r="AK21" s="870"/>
      <c r="AL21" s="870"/>
      <c r="AM21" s="870"/>
      <c r="AN21" s="870" t="str">
        <f>IF(ISNA(VLOOKUP(A21,入力シート!$B$112:$AQ$131,25,FALSE)),"",VLOOKUP(A21,入力シート!$B$112:$AQ$131,25,FALSE))</f>
        <v/>
      </c>
      <c r="AO21" s="870"/>
      <c r="AP21" s="870"/>
      <c r="AQ21" s="870"/>
    </row>
    <row r="22" spans="1:43" ht="13.5" customHeight="1">
      <c r="A22" s="24">
        <v>12</v>
      </c>
      <c r="D22" s="105" t="str">
        <f>IF(E22="","","⑫")</f>
        <v/>
      </c>
      <c r="E22" s="865" t="str">
        <f>IF(VLOOKUP(A22,入力シート!$B$112:$H$131,3,FALSE)="","",VLOOKUP(A22,入力シート!$B$112:$K$131,3,FALSE))</f>
        <v/>
      </c>
      <c r="F22" s="865"/>
      <c r="G22" s="865"/>
      <c r="H22" s="865"/>
      <c r="I22" s="865"/>
      <c r="J22" s="865"/>
      <c r="K22" s="865">
        <f>IF(ISNA(VLOOKUP(A22,入力シート!$B$112:$H$131,8,FALSE)),"",VLOOKUP(A22,入力シート!$B$112:$K$131,8,FALSE))</f>
        <v>0</v>
      </c>
      <c r="L22" s="865"/>
      <c r="M22" s="865"/>
      <c r="N22" s="865"/>
      <c r="O22" s="865"/>
      <c r="P22" s="865"/>
      <c r="Q22" s="106"/>
      <c r="R22" s="106"/>
      <c r="S22" s="106"/>
      <c r="T22" s="115"/>
      <c r="U22" s="115"/>
      <c r="V22" s="115"/>
      <c r="W22" s="115"/>
      <c r="X22" s="115"/>
      <c r="Y22" s="48"/>
      <c r="Z22" s="48"/>
      <c r="AA22" s="48"/>
      <c r="AB22" s="48"/>
      <c r="AC22" s="48"/>
      <c r="AD22" s="48"/>
      <c r="AE22" s="48"/>
      <c r="AF22" s="48"/>
      <c r="AG22" s="116"/>
      <c r="AH22" s="116"/>
      <c r="AI22" s="116"/>
      <c r="AJ22" s="870" t="str">
        <f>IF(ISNA(VLOOKUP(A22,入力シート!$B$112:$AQ$131,30,FALSE)),"",VLOOKUP(A22,入力シート!$B$112:$AQ$131,30,FALSE))</f>
        <v/>
      </c>
      <c r="AK22" s="870"/>
      <c r="AL22" s="870"/>
      <c r="AM22" s="870"/>
      <c r="AN22" s="870" t="str">
        <f>IF(ISNA(VLOOKUP(A22,入力シート!$B$112:$AQ$131,25,FALSE)),"",VLOOKUP(A22,入力シート!$B$112:$AQ$131,25,FALSE))</f>
        <v/>
      </c>
      <c r="AO22" s="870"/>
      <c r="AP22" s="870"/>
      <c r="AQ22" s="870"/>
    </row>
    <row r="23" spans="1:43" ht="13.5" customHeight="1">
      <c r="A23" s="24">
        <v>13</v>
      </c>
      <c r="D23" s="105" t="str">
        <f>IF(E23="","","⑬")</f>
        <v/>
      </c>
      <c r="E23" s="865" t="str">
        <f>IF(VLOOKUP(A23,入力シート!$B$112:$H$131,3,FALSE)="","",VLOOKUP(A23,入力シート!$B$112:$K$131,3,FALSE))</f>
        <v/>
      </c>
      <c r="F23" s="865"/>
      <c r="G23" s="865"/>
      <c r="H23" s="865"/>
      <c r="I23" s="865"/>
      <c r="J23" s="865"/>
      <c r="K23" s="865">
        <f>IF(ISNA(VLOOKUP(A23,入力シート!$B$112:$H$131,8,FALSE)),"",VLOOKUP(A23,入力シート!$B$112:$K$131,8,FALSE))</f>
        <v>0</v>
      </c>
      <c r="L23" s="865"/>
      <c r="M23" s="865"/>
      <c r="N23" s="865"/>
      <c r="O23" s="865"/>
      <c r="P23" s="865"/>
      <c r="Q23" s="106"/>
      <c r="R23" s="106"/>
      <c r="S23" s="106"/>
      <c r="T23" s="115"/>
      <c r="U23" s="115"/>
      <c r="V23" s="115"/>
      <c r="W23" s="115"/>
      <c r="X23" s="115"/>
      <c r="Y23" s="48"/>
      <c r="Z23" s="48"/>
      <c r="AA23" s="48"/>
      <c r="AB23" s="48"/>
      <c r="AC23" s="48"/>
      <c r="AD23" s="48"/>
      <c r="AE23" s="48"/>
      <c r="AF23" s="48"/>
      <c r="AG23" s="116"/>
      <c r="AH23" s="116"/>
      <c r="AI23" s="116"/>
      <c r="AJ23" s="870" t="str">
        <f>IF(ISNA(VLOOKUP(A23,入力シート!$B$112:$AQ$131,30,FALSE)),"",VLOOKUP(A23,入力シート!$B$112:$AQ$131,30,FALSE))</f>
        <v/>
      </c>
      <c r="AK23" s="870"/>
      <c r="AL23" s="870"/>
      <c r="AM23" s="870"/>
      <c r="AN23" s="870" t="str">
        <f>IF(ISNA(VLOOKUP(A23,入力シート!$B$112:$AQ$131,25,FALSE)),"",VLOOKUP(A23,入力シート!$B$112:$AQ$131,25,FALSE))</f>
        <v/>
      </c>
      <c r="AO23" s="870"/>
      <c r="AP23" s="870"/>
      <c r="AQ23" s="870"/>
    </row>
    <row r="24" spans="1:43" ht="13.5" customHeight="1">
      <c r="A24" s="24">
        <v>14</v>
      </c>
      <c r="D24" s="105" t="str">
        <f>IF(E24="","","⑭")</f>
        <v/>
      </c>
      <c r="E24" s="865" t="str">
        <f>IF(VLOOKUP(A24,入力シート!$B$112:$H$131,3,FALSE)="","",VLOOKUP(A24,入力シート!$B$112:$K$131,3,FALSE))</f>
        <v/>
      </c>
      <c r="F24" s="865"/>
      <c r="G24" s="865"/>
      <c r="H24" s="865"/>
      <c r="I24" s="865"/>
      <c r="J24" s="865"/>
      <c r="K24" s="865">
        <f>IF(ISNA(VLOOKUP(A24,入力シート!$B$112:$H$131,8,FALSE)),"",VLOOKUP(A24,入力シート!$B$112:$K$131,8,FALSE))</f>
        <v>0</v>
      </c>
      <c r="L24" s="865"/>
      <c r="M24" s="865"/>
      <c r="N24" s="865"/>
      <c r="O24" s="865"/>
      <c r="P24" s="865"/>
      <c r="Q24" s="106"/>
      <c r="R24" s="106"/>
      <c r="S24" s="106"/>
      <c r="T24" s="115"/>
      <c r="U24" s="115"/>
      <c r="V24" s="115"/>
      <c r="W24" s="115"/>
      <c r="X24" s="115"/>
      <c r="Y24" s="48"/>
      <c r="Z24" s="48"/>
      <c r="AA24" s="48"/>
      <c r="AB24" s="48"/>
      <c r="AC24" s="48"/>
      <c r="AD24" s="48"/>
      <c r="AE24" s="48"/>
      <c r="AF24" s="48"/>
      <c r="AG24" s="116"/>
      <c r="AH24" s="116"/>
      <c r="AI24" s="116"/>
      <c r="AJ24" s="870" t="str">
        <f>IF(ISNA(VLOOKUP(A24,入力シート!$B$112:$AQ$131,30,FALSE)),"",VLOOKUP(A24,入力シート!$B$112:$AQ$131,30,FALSE))</f>
        <v/>
      </c>
      <c r="AK24" s="870"/>
      <c r="AL24" s="870"/>
      <c r="AM24" s="870"/>
      <c r="AN24" s="870" t="str">
        <f>IF(ISNA(VLOOKUP(A24,入力シート!$B$112:$AQ$131,25,FALSE)),"",VLOOKUP(A24,入力シート!$B$112:$AQ$131,25,FALSE))</f>
        <v/>
      </c>
      <c r="AO24" s="870"/>
      <c r="AP24" s="870"/>
      <c r="AQ24" s="870"/>
    </row>
    <row r="25" spans="1:43" ht="13.5" customHeight="1">
      <c r="A25" s="24">
        <v>15</v>
      </c>
      <c r="D25" s="105" t="str">
        <f>IF(E25="","","⑮")</f>
        <v/>
      </c>
      <c r="E25" s="865" t="str">
        <f>IF(VLOOKUP(A25,入力シート!$B$112:$H$131,3,FALSE)="","",VLOOKUP(A25,入力シート!$B$112:$K$131,3,FALSE))</f>
        <v/>
      </c>
      <c r="F25" s="865"/>
      <c r="G25" s="865"/>
      <c r="H25" s="865"/>
      <c r="I25" s="865"/>
      <c r="J25" s="865"/>
      <c r="K25" s="865">
        <f>IF(ISNA(VLOOKUP(A25,入力シート!$B$112:$H$131,8,FALSE)),"",VLOOKUP(A25,入力シート!$B$112:$K$131,8,FALSE))</f>
        <v>0</v>
      </c>
      <c r="L25" s="865"/>
      <c r="M25" s="865"/>
      <c r="N25" s="865"/>
      <c r="O25" s="865"/>
      <c r="P25" s="865"/>
      <c r="Q25" s="106"/>
      <c r="R25" s="106"/>
      <c r="S25" s="106"/>
      <c r="T25" s="115"/>
      <c r="U25" s="115"/>
      <c r="V25" s="115"/>
      <c r="W25" s="115"/>
      <c r="X25" s="115"/>
      <c r="Y25" s="48"/>
      <c r="Z25" s="48"/>
      <c r="AA25" s="48"/>
      <c r="AB25" s="48"/>
      <c r="AC25" s="48"/>
      <c r="AD25" s="48"/>
      <c r="AE25" s="48"/>
      <c r="AF25" s="48"/>
      <c r="AG25" s="116"/>
      <c r="AH25" s="116"/>
      <c r="AI25" s="116"/>
      <c r="AJ25" s="870" t="str">
        <f>IF(ISNA(VLOOKUP(A25,入力シート!$B$112:$AQ$131,30,FALSE)),"",VLOOKUP(A25,入力シート!$B$112:$AQ$131,30,FALSE))</f>
        <v/>
      </c>
      <c r="AK25" s="870"/>
      <c r="AL25" s="870"/>
      <c r="AM25" s="870"/>
      <c r="AN25" s="870" t="str">
        <f>IF(ISNA(VLOOKUP(A25,入力シート!$B$112:$AQ$131,25,FALSE)),"",VLOOKUP(A25,入力シート!$B$112:$AQ$131,25,FALSE))</f>
        <v/>
      </c>
      <c r="AO25" s="870"/>
      <c r="AP25" s="870"/>
      <c r="AQ25" s="870"/>
    </row>
    <row r="26" spans="1:43" ht="13.5" customHeight="1">
      <c r="A26" s="24">
        <v>16</v>
      </c>
      <c r="D26" s="105" t="str">
        <f>IF(E26="","","⑯")</f>
        <v/>
      </c>
      <c r="E26" s="865" t="str">
        <f>IF(VLOOKUP(A26,入力シート!$B$112:$H$131,3,FALSE)="","",VLOOKUP(A26,入力シート!$B$112:$K$131,3,FALSE))</f>
        <v/>
      </c>
      <c r="F26" s="865"/>
      <c r="G26" s="865"/>
      <c r="H26" s="865"/>
      <c r="I26" s="865"/>
      <c r="J26" s="865"/>
      <c r="K26" s="865">
        <f>IF(ISNA(VLOOKUP(A26,入力シート!$B$112:$H$131,8,FALSE)),"",VLOOKUP(A26,入力シート!$B$112:$K$131,8,FALSE))</f>
        <v>0</v>
      </c>
      <c r="L26" s="865"/>
      <c r="M26" s="865"/>
      <c r="N26" s="865"/>
      <c r="O26" s="865"/>
      <c r="P26" s="865"/>
      <c r="Q26" s="106"/>
      <c r="R26" s="106"/>
      <c r="S26" s="106"/>
      <c r="T26" s="115"/>
      <c r="U26" s="115"/>
      <c r="V26" s="115"/>
      <c r="W26" s="115"/>
      <c r="X26" s="115"/>
      <c r="Y26" s="48"/>
      <c r="Z26" s="48"/>
      <c r="AA26" s="48"/>
      <c r="AB26" s="48"/>
      <c r="AC26" s="48"/>
      <c r="AD26" s="48"/>
      <c r="AE26" s="48"/>
      <c r="AF26" s="48"/>
      <c r="AG26" s="116"/>
      <c r="AH26" s="116"/>
      <c r="AI26" s="116"/>
      <c r="AJ26" s="870" t="str">
        <f>IF(ISNA(VLOOKUP(A26,入力シート!$B$112:$AQ$131,30,FALSE)),"",VLOOKUP(A26,入力シート!$B$112:$AQ$131,30,FALSE))</f>
        <v/>
      </c>
      <c r="AK26" s="870"/>
      <c r="AL26" s="870"/>
      <c r="AM26" s="870"/>
      <c r="AN26" s="870" t="str">
        <f>IF(ISNA(VLOOKUP(A26,入力シート!$B$112:$AQ$131,25,FALSE)),"",VLOOKUP(A26,入力シート!$B$112:$AQ$131,25,FALSE))</f>
        <v/>
      </c>
      <c r="AO26" s="870"/>
      <c r="AP26" s="870"/>
      <c r="AQ26" s="870"/>
    </row>
    <row r="27" spans="1:43" ht="13.5" customHeight="1">
      <c r="A27" s="24">
        <v>17</v>
      </c>
      <c r="D27" s="105" t="str">
        <f>IF(E27="","","⑰")</f>
        <v/>
      </c>
      <c r="E27" s="865" t="str">
        <f>IF(VLOOKUP(A27,入力シート!$B$112:$H$131,3,FALSE)="","",VLOOKUP(A27,入力シート!$B$112:$K$131,3,FALSE))</f>
        <v/>
      </c>
      <c r="F27" s="865"/>
      <c r="G27" s="865"/>
      <c r="H27" s="865"/>
      <c r="I27" s="865"/>
      <c r="J27" s="865"/>
      <c r="K27" s="865">
        <f>IF(ISNA(VLOOKUP(A27,入力シート!$B$112:$H$131,8,FALSE)),"",VLOOKUP(A27,入力シート!$B$112:$K$131,8,FALSE))</f>
        <v>0</v>
      </c>
      <c r="L27" s="865"/>
      <c r="M27" s="865"/>
      <c r="N27" s="865"/>
      <c r="O27" s="865"/>
      <c r="P27" s="865"/>
      <c r="Q27" s="106"/>
      <c r="R27" s="106"/>
      <c r="S27" s="106"/>
      <c r="T27" s="115"/>
      <c r="U27" s="115"/>
      <c r="V27" s="115"/>
      <c r="W27" s="115"/>
      <c r="X27" s="115"/>
      <c r="Y27" s="48"/>
      <c r="Z27" s="48"/>
      <c r="AA27" s="48"/>
      <c r="AB27" s="48"/>
      <c r="AC27" s="48"/>
      <c r="AD27" s="48"/>
      <c r="AE27" s="48"/>
      <c r="AF27" s="48"/>
      <c r="AG27" s="116"/>
      <c r="AH27" s="116"/>
      <c r="AI27" s="116"/>
      <c r="AJ27" s="870" t="str">
        <f>IF(ISNA(VLOOKUP(A27,入力シート!$B$112:$AQ$131,30,FALSE)),"",VLOOKUP(A27,入力シート!$B$112:$AQ$131,30,FALSE))</f>
        <v/>
      </c>
      <c r="AK27" s="870"/>
      <c r="AL27" s="870"/>
      <c r="AM27" s="870"/>
      <c r="AN27" s="870" t="str">
        <f>IF(ISNA(VLOOKUP(A27,入力シート!$B$112:$AQ$131,25,FALSE)),"",VLOOKUP(A27,入力シート!$B$112:$AQ$131,25,FALSE))</f>
        <v/>
      </c>
      <c r="AO27" s="870"/>
      <c r="AP27" s="870"/>
      <c r="AQ27" s="870"/>
    </row>
    <row r="28" spans="1:43" ht="13.5" customHeight="1">
      <c r="A28" s="24">
        <v>18</v>
      </c>
      <c r="D28" s="105" t="str">
        <f>IF(E28="","","⑱")</f>
        <v/>
      </c>
      <c r="E28" s="865" t="str">
        <f>IF(VLOOKUP(A28,入力シート!$B$112:$H$131,3,FALSE)="","",VLOOKUP(A28,入力シート!$B$112:$K$131,3,FALSE))</f>
        <v/>
      </c>
      <c r="F28" s="865"/>
      <c r="G28" s="865"/>
      <c r="H28" s="865"/>
      <c r="I28" s="865"/>
      <c r="J28" s="865"/>
      <c r="K28" s="865">
        <f>IF(ISNA(VLOOKUP(A28,入力シート!$B$112:$H$131,8,FALSE)),"",VLOOKUP(A28,入力シート!$B$112:$K$131,8,FALSE))</f>
        <v>0</v>
      </c>
      <c r="L28" s="865"/>
      <c r="M28" s="865"/>
      <c r="N28" s="865"/>
      <c r="O28" s="865"/>
      <c r="P28" s="865"/>
      <c r="Q28" s="106"/>
      <c r="R28" s="106"/>
      <c r="S28" s="106"/>
      <c r="T28" s="115"/>
      <c r="U28" s="115"/>
      <c r="V28" s="115"/>
      <c r="W28" s="115"/>
      <c r="X28" s="115"/>
      <c r="Y28" s="48"/>
      <c r="Z28" s="48"/>
      <c r="AA28" s="48"/>
      <c r="AB28" s="48"/>
      <c r="AC28" s="48"/>
      <c r="AD28" s="48"/>
      <c r="AE28" s="48"/>
      <c r="AF28" s="48"/>
      <c r="AG28" s="116"/>
      <c r="AH28" s="116"/>
      <c r="AI28" s="116"/>
      <c r="AJ28" s="870" t="str">
        <f>IF(ISNA(VLOOKUP(A28,入力シート!$B$112:$AQ$131,30,FALSE)),"",VLOOKUP(A28,入力シート!$B$112:$AQ$131,30,FALSE))</f>
        <v/>
      </c>
      <c r="AK28" s="870"/>
      <c r="AL28" s="870"/>
      <c r="AM28" s="870"/>
      <c r="AN28" s="870" t="str">
        <f>IF(ISNA(VLOOKUP(A28,入力シート!$B$112:$AQ$131,25,FALSE)),"",VLOOKUP(A28,入力シート!$B$112:$AQ$131,25,FALSE))</f>
        <v/>
      </c>
      <c r="AO28" s="870"/>
      <c r="AP28" s="870"/>
      <c r="AQ28" s="870"/>
    </row>
    <row r="29" spans="1:43" ht="13.5" customHeight="1">
      <c r="A29" s="24">
        <v>19</v>
      </c>
      <c r="D29" s="105" t="str">
        <f>IF(E29="","","⑲")</f>
        <v/>
      </c>
      <c r="E29" s="865" t="str">
        <f>IF(VLOOKUP(A29,入力シート!$B$112:$H$131,3,FALSE)="","",VLOOKUP(A29,入力シート!$B$112:$K$131,3,FALSE))</f>
        <v/>
      </c>
      <c r="F29" s="865"/>
      <c r="G29" s="865"/>
      <c r="H29" s="865"/>
      <c r="I29" s="865"/>
      <c r="J29" s="865"/>
      <c r="K29" s="865">
        <f>IF(ISNA(VLOOKUP(A29,入力シート!$B$112:$H$131,8,FALSE)),"",VLOOKUP(A29,入力シート!$B$112:$K$131,8,FALSE))</f>
        <v>0</v>
      </c>
      <c r="L29" s="865"/>
      <c r="M29" s="865"/>
      <c r="N29" s="865"/>
      <c r="O29" s="865"/>
      <c r="P29" s="865"/>
      <c r="Q29" s="106"/>
      <c r="R29" s="106"/>
      <c r="S29" s="106"/>
      <c r="T29" s="115"/>
      <c r="U29" s="115"/>
      <c r="V29" s="115"/>
      <c r="W29" s="115"/>
      <c r="X29" s="115"/>
      <c r="Y29" s="48"/>
      <c r="Z29" s="48"/>
      <c r="AA29" s="48"/>
      <c r="AB29" s="48"/>
      <c r="AC29" s="48"/>
      <c r="AD29" s="48"/>
      <c r="AE29" s="48"/>
      <c r="AF29" s="48"/>
      <c r="AG29" s="116"/>
      <c r="AH29" s="116"/>
      <c r="AI29" s="116"/>
      <c r="AJ29" s="870" t="str">
        <f>IF(ISNA(VLOOKUP(A29,入力シート!$B$112:$AQ$131,30,FALSE)),"",VLOOKUP(A29,入力シート!$B$112:$AQ$131,30,FALSE))</f>
        <v/>
      </c>
      <c r="AK29" s="870"/>
      <c r="AL29" s="870"/>
      <c r="AM29" s="870"/>
      <c r="AN29" s="870" t="str">
        <f>IF(ISNA(VLOOKUP(A29,入力シート!$B$112:$AQ$131,25,FALSE)),"",VLOOKUP(A29,入力シート!$B$112:$AQ$131,25,FALSE))</f>
        <v/>
      </c>
      <c r="AO29" s="870"/>
      <c r="AP29" s="870"/>
      <c r="AQ29" s="870"/>
    </row>
    <row r="30" spans="1:43">
      <c r="A30" s="24">
        <v>20</v>
      </c>
      <c r="D30" s="105" t="str">
        <f>IF(E30="","","⑳")</f>
        <v/>
      </c>
      <c r="E30" s="865" t="str">
        <f>IF(VLOOKUP(A30,入力シート!$B$112:$H$131,3,FALSE)="","",VLOOKUP(A30,入力シート!$B$112:$K$131,3,FALSE))</f>
        <v/>
      </c>
      <c r="F30" s="865"/>
      <c r="G30" s="865"/>
      <c r="H30" s="865"/>
      <c r="I30" s="865"/>
      <c r="J30" s="865"/>
      <c r="K30" s="865">
        <f>IF(ISNA(VLOOKUP(A30,入力シート!$B$112:$H$131,8,FALSE)),"",VLOOKUP(A30,入力シート!$B$112:$K$131,8,FALSE))</f>
        <v>0</v>
      </c>
      <c r="L30" s="865"/>
      <c r="M30" s="865"/>
      <c r="N30" s="865"/>
      <c r="O30" s="865"/>
      <c r="P30" s="865"/>
      <c r="Q30" s="106"/>
      <c r="R30" s="106"/>
      <c r="S30" s="106"/>
      <c r="T30" s="115"/>
      <c r="U30" s="115"/>
      <c r="V30" s="115"/>
      <c r="W30" s="115"/>
      <c r="X30" s="115"/>
      <c r="Y30" s="48"/>
      <c r="Z30" s="48"/>
      <c r="AA30" s="48"/>
      <c r="AB30" s="48"/>
      <c r="AC30" s="48"/>
      <c r="AD30" s="48"/>
      <c r="AE30" s="48"/>
      <c r="AF30" s="48"/>
      <c r="AG30" s="116"/>
      <c r="AH30" s="116"/>
      <c r="AI30" s="116"/>
      <c r="AJ30" s="870" t="str">
        <f>IF(ISNA(VLOOKUP(A30,入力シート!$B$112:$AQ$131,30,FALSE)),"",VLOOKUP(A30,入力シート!$B$112:$AQ$131,30,FALSE))</f>
        <v/>
      </c>
      <c r="AK30" s="870"/>
      <c r="AL30" s="870"/>
      <c r="AM30" s="870"/>
      <c r="AN30" s="870" t="str">
        <f>IF(ISNA(VLOOKUP(A30,入力シート!$B$112:$AQ$131,25,FALSE)),"",VLOOKUP(A30,入力シート!$B$112:$AQ$131,25,FALSE))</f>
        <v/>
      </c>
      <c r="AO30" s="870"/>
      <c r="AP30" s="870"/>
      <c r="AQ30" s="870"/>
    </row>
    <row r="31" spans="1:43">
      <c r="D31" s="105"/>
      <c r="E31" s="106"/>
      <c r="F31" s="106"/>
      <c r="G31" s="106"/>
      <c r="H31" s="106"/>
      <c r="I31" s="106"/>
      <c r="J31" s="106"/>
      <c r="K31" s="106"/>
      <c r="L31" s="106"/>
      <c r="M31" s="106"/>
      <c r="N31" s="106"/>
      <c r="O31" s="106"/>
      <c r="P31" s="106"/>
      <c r="Q31" s="106"/>
      <c r="R31" s="106"/>
      <c r="S31" s="106"/>
      <c r="T31" s="106"/>
      <c r="U31" s="106"/>
      <c r="AG31" s="869"/>
      <c r="AH31" s="869"/>
      <c r="AI31" s="869"/>
      <c r="AJ31" s="870"/>
      <c r="AK31" s="870"/>
      <c r="AL31" s="870"/>
      <c r="AM31" s="870"/>
      <c r="AN31" s="870"/>
      <c r="AO31" s="870"/>
      <c r="AP31" s="870"/>
      <c r="AQ31" s="870"/>
    </row>
    <row r="32" spans="1:43">
      <c r="C32" s="346" t="s">
        <v>380</v>
      </c>
      <c r="D32" s="346"/>
      <c r="E32" s="346"/>
      <c r="F32" s="346"/>
      <c r="G32" s="346"/>
    </row>
    <row r="33" spans="3:35">
      <c r="F33" s="870">
        <f>SUM(AJ11:AM30)</f>
        <v>0</v>
      </c>
      <c r="G33" s="870"/>
      <c r="H33" s="870"/>
      <c r="I33" s="870"/>
      <c r="J33" s="870"/>
      <c r="K33" s="870"/>
      <c r="L33" s="870"/>
      <c r="M33" s="870"/>
      <c r="N33" s="24" t="s">
        <v>253</v>
      </c>
      <c r="O33" s="297" t="s">
        <v>381</v>
      </c>
      <c r="P33" s="297"/>
      <c r="Q33" s="297"/>
      <c r="R33" s="297"/>
      <c r="S33" s="297"/>
      <c r="T33" s="297"/>
      <c r="U33" s="297"/>
      <c r="V33" s="871">
        <f>SUM(AN11:AQ30)</f>
        <v>0</v>
      </c>
      <c r="W33" s="871"/>
      <c r="X33" s="871"/>
      <c r="Y33" s="871"/>
      <c r="Z33" s="871"/>
      <c r="AA33" s="871"/>
      <c r="AD33" s="107"/>
      <c r="AE33" s="107"/>
    </row>
    <row r="34" spans="3:35">
      <c r="F34" s="108"/>
      <c r="G34" s="108"/>
      <c r="H34" s="108"/>
      <c r="I34" s="108"/>
      <c r="J34" s="108"/>
      <c r="K34" s="108"/>
      <c r="L34" s="108"/>
      <c r="M34" s="108"/>
      <c r="V34" s="870"/>
      <c r="W34" s="870"/>
      <c r="X34" s="870"/>
      <c r="Y34" s="870"/>
      <c r="Z34" s="870"/>
      <c r="AA34" s="870"/>
      <c r="AB34" s="108"/>
      <c r="AC34" s="108"/>
      <c r="AD34" s="107"/>
      <c r="AE34" s="107"/>
    </row>
    <row r="35" spans="3:35">
      <c r="C35" s="346" t="s">
        <v>382</v>
      </c>
      <c r="D35" s="346"/>
      <c r="E35" s="346"/>
      <c r="F35" s="346"/>
      <c r="G35" s="346"/>
      <c r="H35" s="346"/>
    </row>
    <row r="36" spans="3:35">
      <c r="F36" s="872">
        <f>MAX(入力シート!M112:T131)</f>
        <v>0</v>
      </c>
      <c r="G36" s="872"/>
      <c r="H36" s="872"/>
      <c r="I36" s="872"/>
      <c r="J36" s="872"/>
      <c r="K36" s="872"/>
      <c r="L36" s="872"/>
      <c r="M36" s="872"/>
      <c r="N36" s="872"/>
    </row>
    <row r="38" spans="3:35">
      <c r="C38" s="346" t="s">
        <v>400</v>
      </c>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row>
    <row r="39" spans="3:35">
      <c r="C39" s="105" t="str">
        <f t="shared" ref="C39:C57" si="0">D11</f>
        <v/>
      </c>
      <c r="E39" s="110"/>
      <c r="F39" s="873" t="str">
        <f>IF(C39="","",入力シート!AJ112)</f>
        <v/>
      </c>
      <c r="G39" s="873"/>
      <c r="H39" s="873"/>
      <c r="I39" s="873"/>
      <c r="J39" s="873"/>
      <c r="K39" s="873"/>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873"/>
      <c r="AI39" s="110"/>
    </row>
    <row r="40" spans="3:35">
      <c r="C40" s="105" t="str">
        <f t="shared" si="0"/>
        <v/>
      </c>
      <c r="D40" s="105"/>
      <c r="E40" s="110"/>
      <c r="F40" s="873" t="str">
        <f>IF(C40="","",入力シート!AJ113)</f>
        <v/>
      </c>
      <c r="G40" s="873"/>
      <c r="H40" s="873"/>
      <c r="I40" s="873"/>
      <c r="J40" s="873"/>
      <c r="K40" s="873"/>
      <c r="L40" s="873"/>
      <c r="M40" s="873"/>
      <c r="N40" s="873"/>
      <c r="O40" s="873"/>
      <c r="P40" s="873"/>
      <c r="Q40" s="873"/>
      <c r="R40" s="873"/>
      <c r="S40" s="873"/>
      <c r="T40" s="873"/>
      <c r="U40" s="873"/>
      <c r="V40" s="873"/>
      <c r="W40" s="873"/>
      <c r="X40" s="873"/>
      <c r="Y40" s="873"/>
      <c r="Z40" s="873"/>
      <c r="AA40" s="873"/>
      <c r="AB40" s="873"/>
      <c r="AC40" s="873"/>
      <c r="AD40" s="873"/>
      <c r="AE40" s="873"/>
      <c r="AF40" s="873"/>
      <c r="AG40" s="873"/>
      <c r="AH40" s="873"/>
      <c r="AI40" s="110"/>
    </row>
    <row r="41" spans="3:35">
      <c r="C41" s="105" t="str">
        <f t="shared" si="0"/>
        <v/>
      </c>
      <c r="D41" s="105"/>
      <c r="E41" s="110"/>
      <c r="F41" s="873" t="str">
        <f>IF(C41="","",入力シート!AJ114)</f>
        <v/>
      </c>
      <c r="G41" s="873"/>
      <c r="H41" s="873"/>
      <c r="I41" s="873"/>
      <c r="J41" s="873"/>
      <c r="K41" s="873"/>
      <c r="L41" s="873"/>
      <c r="M41" s="873"/>
      <c r="N41" s="873"/>
      <c r="O41" s="873"/>
      <c r="P41" s="873"/>
      <c r="Q41" s="873"/>
      <c r="R41" s="873"/>
      <c r="S41" s="873"/>
      <c r="T41" s="873"/>
      <c r="U41" s="873"/>
      <c r="V41" s="873"/>
      <c r="W41" s="873"/>
      <c r="X41" s="873"/>
      <c r="Y41" s="873"/>
      <c r="Z41" s="873"/>
      <c r="AA41" s="873"/>
      <c r="AB41" s="873"/>
      <c r="AC41" s="873"/>
      <c r="AD41" s="873"/>
      <c r="AE41" s="873"/>
      <c r="AF41" s="873"/>
      <c r="AG41" s="873"/>
      <c r="AH41" s="873"/>
      <c r="AI41" s="110"/>
    </row>
    <row r="42" spans="3:35">
      <c r="C42" s="105" t="str">
        <f t="shared" si="0"/>
        <v/>
      </c>
      <c r="D42" s="105"/>
      <c r="E42" s="110"/>
      <c r="F42" s="873" t="str">
        <f>IF(C42="","",入力シート!AJ115)</f>
        <v/>
      </c>
      <c r="G42" s="873"/>
      <c r="H42" s="873"/>
      <c r="I42" s="873"/>
      <c r="J42" s="873"/>
      <c r="K42" s="873"/>
      <c r="L42" s="873"/>
      <c r="M42" s="873"/>
      <c r="N42" s="873"/>
      <c r="O42" s="873"/>
      <c r="P42" s="873"/>
      <c r="Q42" s="873"/>
      <c r="R42" s="873"/>
      <c r="S42" s="873"/>
      <c r="T42" s="873"/>
      <c r="U42" s="873"/>
      <c r="V42" s="873"/>
      <c r="W42" s="873"/>
      <c r="X42" s="873"/>
      <c r="Y42" s="873"/>
      <c r="Z42" s="873"/>
      <c r="AA42" s="873"/>
      <c r="AB42" s="873"/>
      <c r="AC42" s="873"/>
      <c r="AD42" s="873"/>
      <c r="AE42" s="873"/>
      <c r="AF42" s="873"/>
      <c r="AG42" s="873"/>
      <c r="AH42" s="873"/>
      <c r="AI42" s="110"/>
    </row>
    <row r="43" spans="3:35">
      <c r="C43" s="105" t="str">
        <f t="shared" si="0"/>
        <v/>
      </c>
      <c r="D43" s="105"/>
      <c r="E43" s="110"/>
      <c r="F43" s="873" t="str">
        <f>IF(C43="","",入力シート!AJ116)</f>
        <v/>
      </c>
      <c r="G43" s="873"/>
      <c r="H43" s="873"/>
      <c r="I43" s="873"/>
      <c r="J43" s="873"/>
      <c r="K43" s="873"/>
      <c r="L43" s="873"/>
      <c r="M43" s="873"/>
      <c r="N43" s="873"/>
      <c r="O43" s="873"/>
      <c r="P43" s="873"/>
      <c r="Q43" s="873"/>
      <c r="R43" s="873"/>
      <c r="S43" s="873"/>
      <c r="T43" s="873"/>
      <c r="U43" s="873"/>
      <c r="V43" s="873"/>
      <c r="W43" s="873"/>
      <c r="X43" s="873"/>
      <c r="Y43" s="873"/>
      <c r="Z43" s="873"/>
      <c r="AA43" s="873"/>
      <c r="AB43" s="873"/>
      <c r="AC43" s="873"/>
      <c r="AD43" s="873"/>
      <c r="AE43" s="873"/>
      <c r="AF43" s="873"/>
      <c r="AG43" s="873"/>
      <c r="AH43" s="873"/>
    </row>
    <row r="44" spans="3:35">
      <c r="C44" s="105" t="str">
        <f t="shared" si="0"/>
        <v/>
      </c>
      <c r="D44" s="105"/>
      <c r="E44" s="110"/>
      <c r="F44" s="873" t="str">
        <f>IF(C44="","",入力シート!AJ117)</f>
        <v/>
      </c>
      <c r="G44" s="873"/>
      <c r="H44" s="873"/>
      <c r="I44" s="873"/>
      <c r="J44" s="873"/>
      <c r="K44" s="873"/>
      <c r="L44" s="873"/>
      <c r="M44" s="873"/>
      <c r="N44" s="873"/>
      <c r="O44" s="873"/>
      <c r="P44" s="873"/>
      <c r="Q44" s="873"/>
      <c r="R44" s="873"/>
      <c r="S44" s="873"/>
      <c r="T44" s="873"/>
      <c r="U44" s="873"/>
      <c r="V44" s="873"/>
      <c r="W44" s="873"/>
      <c r="X44" s="873"/>
      <c r="Y44" s="873"/>
      <c r="Z44" s="873"/>
      <c r="AA44" s="873"/>
      <c r="AB44" s="873"/>
      <c r="AC44" s="873"/>
      <c r="AD44" s="873"/>
      <c r="AE44" s="873"/>
      <c r="AF44" s="873"/>
      <c r="AG44" s="873"/>
      <c r="AH44" s="873"/>
      <c r="AI44" s="110"/>
    </row>
    <row r="45" spans="3:35">
      <c r="C45" s="105" t="str">
        <f t="shared" si="0"/>
        <v/>
      </c>
      <c r="D45" s="105"/>
      <c r="E45" s="110"/>
      <c r="F45" s="873" t="str">
        <f>IF(C45="","",入力シート!AJ118)</f>
        <v/>
      </c>
      <c r="G45" s="873"/>
      <c r="H45" s="873"/>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c r="AI45" s="110"/>
    </row>
    <row r="46" spans="3:35">
      <c r="C46" s="105" t="str">
        <f t="shared" si="0"/>
        <v/>
      </c>
      <c r="D46" s="105"/>
      <c r="E46" s="110"/>
      <c r="F46" s="873" t="str">
        <f>IF(C46="","",入力シート!AJ119)</f>
        <v/>
      </c>
      <c r="G46" s="873"/>
      <c r="H46" s="873"/>
      <c r="I46" s="873"/>
      <c r="J46" s="873"/>
      <c r="K46" s="873"/>
      <c r="L46" s="873"/>
      <c r="M46" s="873"/>
      <c r="N46" s="873"/>
      <c r="O46" s="873"/>
      <c r="P46" s="873"/>
      <c r="Q46" s="873"/>
      <c r="R46" s="873"/>
      <c r="S46" s="873"/>
      <c r="T46" s="873"/>
      <c r="U46" s="873"/>
      <c r="V46" s="873"/>
      <c r="W46" s="873"/>
      <c r="X46" s="873"/>
      <c r="Y46" s="873"/>
      <c r="Z46" s="873"/>
      <c r="AA46" s="873"/>
      <c r="AB46" s="873"/>
      <c r="AC46" s="873"/>
      <c r="AD46" s="873"/>
      <c r="AE46" s="873"/>
      <c r="AF46" s="873"/>
      <c r="AG46" s="873"/>
      <c r="AH46" s="873"/>
      <c r="AI46" s="110"/>
    </row>
    <row r="47" spans="3:35">
      <c r="C47" s="105" t="str">
        <f t="shared" si="0"/>
        <v/>
      </c>
      <c r="D47" s="105"/>
      <c r="E47" s="110"/>
      <c r="F47" s="873" t="str">
        <f>IF(C47="","",入力シート!AJ120)</f>
        <v/>
      </c>
      <c r="G47" s="873"/>
      <c r="H47" s="873"/>
      <c r="I47" s="873"/>
      <c r="J47" s="873"/>
      <c r="K47" s="873"/>
      <c r="L47" s="873"/>
      <c r="M47" s="873"/>
      <c r="N47" s="873"/>
      <c r="O47" s="873"/>
      <c r="P47" s="873"/>
      <c r="Q47" s="873"/>
      <c r="R47" s="873"/>
      <c r="S47" s="873"/>
      <c r="T47" s="873"/>
      <c r="U47" s="873"/>
      <c r="V47" s="873"/>
      <c r="W47" s="873"/>
      <c r="X47" s="873"/>
      <c r="Y47" s="873"/>
      <c r="Z47" s="873"/>
      <c r="AA47" s="873"/>
      <c r="AB47" s="873"/>
      <c r="AC47" s="873"/>
      <c r="AD47" s="873"/>
      <c r="AE47" s="873"/>
      <c r="AF47" s="873"/>
      <c r="AG47" s="873"/>
      <c r="AH47" s="873"/>
      <c r="AI47" s="110"/>
    </row>
    <row r="48" spans="3:35">
      <c r="C48" s="105" t="str">
        <f>D20</f>
        <v/>
      </c>
      <c r="D48" s="105"/>
      <c r="E48" s="110"/>
      <c r="F48" s="873" t="str">
        <f>IF(C48="","",入力シート!AJ121)</f>
        <v/>
      </c>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row>
    <row r="49" spans="3:35">
      <c r="C49" s="105" t="str">
        <f t="shared" si="0"/>
        <v/>
      </c>
      <c r="D49" s="105"/>
      <c r="E49" s="110"/>
      <c r="F49" s="873" t="str">
        <f>IF(C49="","",入力シート!AJ122)</f>
        <v/>
      </c>
      <c r="G49" s="873"/>
      <c r="H49" s="873"/>
      <c r="I49" s="873"/>
      <c r="J49" s="873"/>
      <c r="K49" s="873"/>
      <c r="L49" s="873"/>
      <c r="M49" s="873"/>
      <c r="N49" s="873"/>
      <c r="O49" s="873"/>
      <c r="P49" s="873"/>
      <c r="Q49" s="873"/>
      <c r="R49" s="873"/>
      <c r="S49" s="873"/>
      <c r="T49" s="873"/>
      <c r="U49" s="873"/>
      <c r="V49" s="873"/>
      <c r="W49" s="873"/>
      <c r="X49" s="873"/>
      <c r="Y49" s="873"/>
      <c r="Z49" s="873"/>
      <c r="AA49" s="873"/>
      <c r="AB49" s="873"/>
      <c r="AC49" s="873"/>
      <c r="AD49" s="873"/>
      <c r="AE49" s="873"/>
      <c r="AF49" s="873"/>
      <c r="AG49" s="873"/>
      <c r="AH49" s="873"/>
      <c r="AI49" s="110"/>
    </row>
    <row r="50" spans="3:35">
      <c r="C50" s="105" t="str">
        <f t="shared" si="0"/>
        <v/>
      </c>
      <c r="D50" s="105"/>
      <c r="E50" s="110"/>
      <c r="F50" s="873" t="str">
        <f>IF(C50="","",入力シート!AJ123)</f>
        <v/>
      </c>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110"/>
    </row>
    <row r="51" spans="3:35">
      <c r="C51" s="105" t="str">
        <f t="shared" si="0"/>
        <v/>
      </c>
      <c r="D51" s="105"/>
      <c r="E51" s="110"/>
      <c r="F51" s="873" t="str">
        <f>IF(C51="","",入力シート!AJ124)</f>
        <v/>
      </c>
      <c r="G51" s="873"/>
      <c r="H51" s="873"/>
      <c r="I51" s="873"/>
      <c r="J51" s="873"/>
      <c r="K51" s="873"/>
      <c r="L51" s="873"/>
      <c r="M51" s="873"/>
      <c r="N51" s="873"/>
      <c r="O51" s="873"/>
      <c r="P51" s="873"/>
      <c r="Q51" s="873"/>
      <c r="R51" s="873"/>
      <c r="S51" s="873"/>
      <c r="T51" s="873"/>
      <c r="U51" s="873"/>
      <c r="V51" s="873"/>
      <c r="W51" s="873"/>
      <c r="X51" s="873"/>
      <c r="Y51" s="873"/>
      <c r="Z51" s="873"/>
      <c r="AA51" s="873"/>
      <c r="AB51" s="873"/>
      <c r="AC51" s="873"/>
      <c r="AD51" s="873"/>
      <c r="AE51" s="873"/>
      <c r="AF51" s="873"/>
      <c r="AG51" s="873"/>
      <c r="AH51" s="873"/>
      <c r="AI51" s="110"/>
    </row>
    <row r="52" spans="3:35">
      <c r="C52" s="105" t="str">
        <f t="shared" si="0"/>
        <v/>
      </c>
      <c r="D52" s="105"/>
      <c r="E52" s="110"/>
      <c r="F52" s="873" t="str">
        <f>IF(C52="","",入力シート!AJ125)</f>
        <v/>
      </c>
      <c r="G52" s="873"/>
      <c r="H52" s="873"/>
      <c r="I52" s="873"/>
      <c r="J52" s="873"/>
      <c r="K52" s="873"/>
      <c r="L52" s="873"/>
      <c r="M52" s="873"/>
      <c r="N52" s="873"/>
      <c r="O52" s="873"/>
      <c r="P52" s="873"/>
      <c r="Q52" s="873"/>
      <c r="R52" s="873"/>
      <c r="S52" s="873"/>
      <c r="T52" s="873"/>
      <c r="U52" s="873"/>
      <c r="V52" s="873"/>
      <c r="W52" s="873"/>
      <c r="X52" s="873"/>
      <c r="Y52" s="873"/>
      <c r="Z52" s="873"/>
      <c r="AA52" s="873"/>
      <c r="AB52" s="873"/>
      <c r="AC52" s="873"/>
      <c r="AD52" s="873"/>
      <c r="AE52" s="873"/>
      <c r="AF52" s="873"/>
      <c r="AG52" s="873"/>
      <c r="AH52" s="873"/>
      <c r="AI52" s="110"/>
    </row>
    <row r="53" spans="3:35">
      <c r="C53" s="105" t="str">
        <f t="shared" si="0"/>
        <v/>
      </c>
      <c r="D53" s="105"/>
      <c r="E53" s="110"/>
      <c r="F53" s="873" t="str">
        <f>IF(C53="","",入力シート!AJ126)</f>
        <v/>
      </c>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row>
    <row r="54" spans="3:35">
      <c r="C54" s="105" t="str">
        <f t="shared" si="0"/>
        <v/>
      </c>
      <c r="D54" s="105"/>
      <c r="E54" s="110"/>
      <c r="F54" s="873" t="str">
        <f>IF(C54="","",入力シート!AJ127)</f>
        <v/>
      </c>
      <c r="G54" s="873"/>
      <c r="H54" s="873"/>
      <c r="I54" s="873"/>
      <c r="J54" s="873"/>
      <c r="K54" s="873"/>
      <c r="L54" s="873"/>
      <c r="M54" s="873"/>
      <c r="N54" s="873"/>
      <c r="O54" s="873"/>
      <c r="P54" s="873"/>
      <c r="Q54" s="873"/>
      <c r="R54" s="873"/>
      <c r="S54" s="873"/>
      <c r="T54" s="873"/>
      <c r="U54" s="873"/>
      <c r="V54" s="873"/>
      <c r="W54" s="873"/>
      <c r="X54" s="873"/>
      <c r="Y54" s="873"/>
      <c r="Z54" s="873"/>
      <c r="AA54" s="873"/>
      <c r="AB54" s="873"/>
      <c r="AC54" s="873"/>
      <c r="AD54" s="873"/>
      <c r="AE54" s="873"/>
      <c r="AF54" s="873"/>
      <c r="AG54" s="873"/>
      <c r="AH54" s="873"/>
      <c r="AI54" s="110"/>
    </row>
    <row r="55" spans="3:35">
      <c r="C55" s="105" t="str">
        <f t="shared" si="0"/>
        <v/>
      </c>
      <c r="D55" s="105"/>
      <c r="E55" s="110"/>
      <c r="F55" s="873" t="str">
        <f>IF(C55="","",入力シート!AJ128)</f>
        <v/>
      </c>
      <c r="G55" s="873"/>
      <c r="H55" s="873"/>
      <c r="I55" s="873"/>
      <c r="J55" s="873"/>
      <c r="K55" s="873"/>
      <c r="L55" s="873"/>
      <c r="M55" s="873"/>
      <c r="N55" s="873"/>
      <c r="O55" s="873"/>
      <c r="P55" s="873"/>
      <c r="Q55" s="873"/>
      <c r="R55" s="873"/>
      <c r="S55" s="873"/>
      <c r="T55" s="873"/>
      <c r="U55" s="873"/>
      <c r="V55" s="873"/>
      <c r="W55" s="873"/>
      <c r="X55" s="873"/>
      <c r="Y55" s="873"/>
      <c r="Z55" s="873"/>
      <c r="AA55" s="873"/>
      <c r="AB55" s="873"/>
      <c r="AC55" s="873"/>
      <c r="AD55" s="873"/>
      <c r="AE55" s="873"/>
      <c r="AF55" s="873"/>
      <c r="AG55" s="873"/>
      <c r="AH55" s="873"/>
      <c r="AI55" s="110"/>
    </row>
    <row r="56" spans="3:35">
      <c r="C56" s="105" t="str">
        <f t="shared" si="0"/>
        <v/>
      </c>
      <c r="D56" s="105"/>
      <c r="E56" s="110"/>
      <c r="F56" s="873" t="str">
        <f>IF(C56="","",入力シート!AJ129)</f>
        <v/>
      </c>
      <c r="G56" s="873"/>
      <c r="H56" s="873"/>
      <c r="I56" s="873"/>
      <c r="J56" s="873"/>
      <c r="K56" s="873"/>
      <c r="L56" s="873"/>
      <c r="M56" s="873"/>
      <c r="N56" s="873"/>
      <c r="O56" s="873"/>
      <c r="P56" s="873"/>
      <c r="Q56" s="873"/>
      <c r="R56" s="873"/>
      <c r="S56" s="873"/>
      <c r="T56" s="873"/>
      <c r="U56" s="873"/>
      <c r="V56" s="873"/>
      <c r="W56" s="873"/>
      <c r="X56" s="873"/>
      <c r="Y56" s="873"/>
      <c r="Z56" s="873"/>
      <c r="AA56" s="873"/>
      <c r="AB56" s="873"/>
      <c r="AC56" s="873"/>
      <c r="AD56" s="873"/>
      <c r="AE56" s="873"/>
      <c r="AF56" s="873"/>
      <c r="AG56" s="873"/>
      <c r="AH56" s="873"/>
      <c r="AI56" s="110"/>
    </row>
    <row r="57" spans="3:35">
      <c r="C57" s="105" t="str">
        <f t="shared" si="0"/>
        <v/>
      </c>
      <c r="D57" s="105"/>
      <c r="E57" s="110"/>
      <c r="F57" s="873" t="str">
        <f>IF(C57="","",入力シート!AJ130)</f>
        <v/>
      </c>
      <c r="G57" s="873"/>
      <c r="H57" s="873"/>
      <c r="I57" s="873"/>
      <c r="J57" s="873"/>
      <c r="K57" s="873"/>
      <c r="L57" s="873"/>
      <c r="M57" s="873"/>
      <c r="N57" s="873"/>
      <c r="O57" s="873"/>
      <c r="P57" s="873"/>
      <c r="Q57" s="873"/>
      <c r="R57" s="873"/>
      <c r="S57" s="873"/>
      <c r="T57" s="873"/>
      <c r="U57" s="873"/>
      <c r="V57" s="873"/>
      <c r="W57" s="873"/>
      <c r="X57" s="873"/>
      <c r="Y57" s="873"/>
      <c r="Z57" s="873"/>
      <c r="AA57" s="873"/>
      <c r="AB57" s="873"/>
      <c r="AC57" s="873"/>
      <c r="AD57" s="873"/>
      <c r="AE57" s="873"/>
      <c r="AF57" s="873"/>
      <c r="AG57" s="873"/>
      <c r="AH57" s="873"/>
      <c r="AI57" s="110"/>
    </row>
    <row r="58" spans="3:35">
      <c r="C58" s="105" t="str">
        <f>D30</f>
        <v/>
      </c>
      <c r="D58" s="105"/>
      <c r="E58" s="110"/>
      <c r="F58" s="873" t="str">
        <f>IF(C58="","",入力シート!AJ131)</f>
        <v/>
      </c>
      <c r="G58" s="873"/>
      <c r="H58" s="873"/>
      <c r="I58" s="873"/>
      <c r="J58" s="873"/>
      <c r="K58" s="873"/>
      <c r="L58" s="873"/>
      <c r="M58" s="873"/>
      <c r="N58" s="873"/>
      <c r="O58" s="873"/>
      <c r="P58" s="873"/>
      <c r="Q58" s="873"/>
      <c r="R58" s="873"/>
      <c r="S58" s="873"/>
      <c r="T58" s="873"/>
      <c r="U58" s="873"/>
      <c r="V58" s="873"/>
      <c r="W58" s="873"/>
      <c r="X58" s="873"/>
      <c r="Y58" s="873"/>
      <c r="Z58" s="873"/>
      <c r="AA58" s="873"/>
      <c r="AB58" s="873"/>
      <c r="AC58" s="873"/>
      <c r="AD58" s="873"/>
      <c r="AE58" s="873"/>
      <c r="AF58" s="873"/>
      <c r="AG58" s="873"/>
      <c r="AH58" s="873"/>
    </row>
    <row r="60" spans="3:35">
      <c r="C60" s="346" t="s">
        <v>401</v>
      </c>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row>
    <row r="61" spans="3:35">
      <c r="F61" s="874" t="s">
        <v>386</v>
      </c>
      <c r="G61" s="874"/>
      <c r="H61" s="874"/>
      <c r="I61" s="874"/>
      <c r="J61" s="874"/>
      <c r="K61" s="874"/>
      <c r="L61" s="874"/>
      <c r="M61" s="874"/>
    </row>
    <row r="62" spans="3:35">
      <c r="F62" s="111"/>
      <c r="G62" s="111"/>
      <c r="H62" s="111"/>
      <c r="I62" s="111"/>
      <c r="J62" s="111"/>
      <c r="K62" s="111"/>
      <c r="L62" s="111"/>
      <c r="M62" s="111"/>
    </row>
    <row r="64" spans="3:35">
      <c r="D64" s="346" t="s">
        <v>387</v>
      </c>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row>
    <row r="65" spans="2:35">
      <c r="D65" s="875" t="str">
        <f>入力シート!F234</f>
        <v/>
      </c>
      <c r="E65" s="875"/>
      <c r="F65" s="875"/>
      <c r="G65" s="875"/>
      <c r="H65" s="875"/>
      <c r="I65" s="875"/>
      <c r="J65" s="875"/>
      <c r="K65" s="875"/>
      <c r="L65" s="297" t="s">
        <v>388</v>
      </c>
      <c r="M65" s="297"/>
      <c r="N65" s="297"/>
      <c r="O65" s="297"/>
    </row>
    <row r="66" spans="2:35">
      <c r="E66" s="874" t="s">
        <v>389</v>
      </c>
      <c r="F66" s="874"/>
      <c r="G66" s="874"/>
      <c r="H66" s="874"/>
      <c r="I66" s="874"/>
      <c r="J66" s="874"/>
      <c r="K66" s="110"/>
      <c r="L66" s="110"/>
    </row>
    <row r="67" spans="2:35">
      <c r="F67" s="539" t="s">
        <v>390</v>
      </c>
      <c r="G67" s="539"/>
      <c r="H67" s="539"/>
      <c r="I67" s="539"/>
      <c r="J67" s="297">
        <f>入力シート!F235</f>
        <v>0</v>
      </c>
      <c r="K67" s="297"/>
      <c r="L67" s="297"/>
      <c r="M67" s="297"/>
      <c r="N67" s="297"/>
      <c r="O67" s="297"/>
      <c r="P67" s="297"/>
      <c r="Q67" s="9"/>
      <c r="R67" s="9"/>
      <c r="S67" s="9"/>
      <c r="T67" s="539" t="s">
        <v>391</v>
      </c>
      <c r="U67" s="539"/>
      <c r="V67" s="539"/>
      <c r="W67" s="539"/>
      <c r="X67" s="297">
        <f>入力シート!Q235</f>
        <v>0</v>
      </c>
      <c r="Y67" s="297"/>
      <c r="Z67" s="297"/>
      <c r="AA67" s="297"/>
      <c r="AB67" s="297"/>
      <c r="AC67" s="297"/>
      <c r="AD67" s="297"/>
      <c r="AE67" s="297"/>
      <c r="AF67" s="112"/>
      <c r="AG67" s="9"/>
      <c r="AH67" s="9"/>
    </row>
    <row r="68" spans="2:35">
      <c r="F68" s="101"/>
      <c r="G68" s="101"/>
      <c r="H68" s="101"/>
      <c r="I68" s="101"/>
      <c r="T68" s="101"/>
      <c r="U68" s="101"/>
      <c r="V68" s="101"/>
      <c r="W68" s="101"/>
      <c r="AF68" s="12"/>
    </row>
    <row r="69" spans="2:35">
      <c r="F69" s="539" t="s">
        <v>390</v>
      </c>
      <c r="G69" s="539"/>
      <c r="H69" s="539"/>
      <c r="I69" s="539"/>
      <c r="J69" s="297">
        <f>入力シート!F236</f>
        <v>0</v>
      </c>
      <c r="K69" s="297"/>
      <c r="L69" s="297"/>
      <c r="M69" s="297"/>
      <c r="N69" s="297"/>
      <c r="O69" s="297"/>
      <c r="P69" s="297"/>
      <c r="Q69" s="9"/>
      <c r="R69" s="9"/>
      <c r="S69" s="9"/>
      <c r="T69" s="539" t="s">
        <v>391</v>
      </c>
      <c r="U69" s="539"/>
      <c r="V69" s="539"/>
      <c r="W69" s="539"/>
      <c r="X69" s="297">
        <f>入力シート!Q236</f>
        <v>0</v>
      </c>
      <c r="Y69" s="297"/>
      <c r="Z69" s="297"/>
      <c r="AA69" s="297"/>
      <c r="AB69" s="297"/>
      <c r="AC69" s="297"/>
      <c r="AD69" s="297"/>
      <c r="AE69" s="297"/>
      <c r="AF69" s="112"/>
      <c r="AG69" s="9"/>
      <c r="AH69" s="9"/>
    </row>
    <row r="70" spans="2:35">
      <c r="F70" s="101"/>
      <c r="G70" s="101"/>
      <c r="H70" s="101"/>
      <c r="I70" s="101"/>
      <c r="J70" s="9"/>
      <c r="K70" s="9"/>
      <c r="L70" s="9"/>
      <c r="M70" s="9"/>
      <c r="N70" s="9"/>
      <c r="O70" s="9"/>
      <c r="P70" s="9"/>
      <c r="Q70" s="9"/>
      <c r="R70" s="9"/>
      <c r="S70" s="9"/>
      <c r="T70" s="101"/>
      <c r="U70" s="101"/>
      <c r="V70" s="101"/>
      <c r="W70" s="101"/>
      <c r="X70" s="9"/>
      <c r="Y70" s="9"/>
      <c r="Z70" s="9"/>
      <c r="AA70" s="9"/>
      <c r="AB70" s="9"/>
      <c r="AC70" s="9"/>
      <c r="AD70" s="9"/>
      <c r="AE70" s="9"/>
      <c r="AF70" s="9"/>
      <c r="AG70" s="9"/>
      <c r="AH70" s="9"/>
    </row>
    <row r="71" spans="2:35">
      <c r="F71" s="101"/>
      <c r="G71" s="101"/>
      <c r="H71" s="101"/>
      <c r="I71" s="101"/>
      <c r="J71" s="9"/>
      <c r="K71" s="9"/>
      <c r="L71" s="9"/>
      <c r="M71" s="9"/>
      <c r="N71" s="9"/>
      <c r="O71" s="9"/>
      <c r="P71" s="9"/>
      <c r="Q71" s="9"/>
      <c r="R71" s="9"/>
      <c r="S71" s="9"/>
      <c r="T71" s="101"/>
      <c r="U71" s="101"/>
      <c r="V71" s="101"/>
      <c r="W71" s="101"/>
      <c r="X71" s="9"/>
      <c r="Y71" s="9"/>
      <c r="Z71" s="9"/>
      <c r="AA71" s="9"/>
      <c r="AB71" s="9"/>
      <c r="AC71" s="9"/>
      <c r="AD71" s="9"/>
      <c r="AE71" s="9"/>
      <c r="AF71" s="9"/>
      <c r="AG71" s="9"/>
      <c r="AH71" s="9"/>
    </row>
    <row r="72" spans="2:35">
      <c r="F72" s="101"/>
      <c r="G72" s="101"/>
      <c r="H72" s="101"/>
      <c r="I72" s="101"/>
      <c r="J72" s="9"/>
      <c r="K72" s="9"/>
      <c r="L72" s="9"/>
      <c r="M72" s="9"/>
      <c r="N72" s="9"/>
      <c r="O72" s="9"/>
      <c r="P72" s="9"/>
      <c r="Q72" s="9"/>
      <c r="R72" s="9"/>
      <c r="S72" s="9"/>
      <c r="T72" s="101"/>
      <c r="U72" s="101"/>
      <c r="V72" s="101"/>
      <c r="W72" s="101"/>
      <c r="X72" s="9"/>
      <c r="Y72" s="9"/>
      <c r="Z72" s="9"/>
      <c r="AA72" s="9"/>
      <c r="AB72" s="9"/>
      <c r="AC72" s="9"/>
      <c r="AD72" s="9"/>
      <c r="AE72" s="9"/>
      <c r="AF72" s="9"/>
      <c r="AG72" s="9"/>
      <c r="AH72" s="9"/>
    </row>
    <row r="73" spans="2:35">
      <c r="F73" s="101"/>
      <c r="G73" s="101"/>
      <c r="H73" s="101"/>
      <c r="I73" s="101"/>
      <c r="J73" s="9"/>
      <c r="K73" s="9"/>
      <c r="L73" s="9"/>
      <c r="M73" s="9"/>
      <c r="N73" s="9"/>
      <c r="O73" s="9"/>
      <c r="P73" s="9"/>
      <c r="Q73" s="9"/>
      <c r="R73" s="9"/>
      <c r="S73" s="9"/>
      <c r="T73" s="101"/>
      <c r="U73" s="101"/>
      <c r="V73" s="101"/>
      <c r="W73" s="101"/>
      <c r="X73" s="9"/>
      <c r="Y73" s="9"/>
      <c r="Z73" s="9"/>
      <c r="AA73" s="9"/>
      <c r="AB73" s="9"/>
      <c r="AC73" s="9"/>
      <c r="AD73" s="9"/>
      <c r="AE73" s="9"/>
      <c r="AF73" s="9"/>
      <c r="AG73" s="9"/>
      <c r="AH73" s="9"/>
    </row>
    <row r="74" spans="2:35" ht="13.15" customHeight="1">
      <c r="B74" s="876" t="s">
        <v>392</v>
      </c>
      <c r="C74" s="876"/>
      <c r="D74" s="879" t="s">
        <v>402</v>
      </c>
      <c r="E74" s="878"/>
      <c r="F74" s="878"/>
      <c r="G74" s="878"/>
      <c r="H74" s="878"/>
      <c r="I74" s="878"/>
      <c r="J74" s="878"/>
      <c r="K74" s="878"/>
      <c r="L74" s="878"/>
      <c r="M74" s="878"/>
      <c r="N74" s="878"/>
      <c r="O74" s="878"/>
      <c r="P74" s="878"/>
      <c r="Q74" s="878"/>
      <c r="R74" s="878"/>
      <c r="S74" s="878"/>
      <c r="T74" s="878"/>
      <c r="U74" s="878"/>
      <c r="V74" s="878"/>
      <c r="W74" s="878"/>
      <c r="X74" s="878"/>
      <c r="Y74" s="878"/>
      <c r="Z74" s="878"/>
      <c r="AA74" s="878"/>
      <c r="AB74" s="878"/>
      <c r="AC74" s="878"/>
      <c r="AD74" s="878"/>
      <c r="AE74" s="878"/>
      <c r="AF74" s="878"/>
      <c r="AG74" s="878"/>
      <c r="AH74" s="878"/>
      <c r="AI74" s="878"/>
    </row>
    <row r="75" spans="2:35">
      <c r="B75" s="113"/>
      <c r="C75" s="113"/>
      <c r="D75" s="878"/>
      <c r="E75" s="878"/>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row>
    <row r="76" spans="2:35">
      <c r="B76" s="114"/>
      <c r="C76" s="114"/>
      <c r="D76" s="878"/>
      <c r="E76" s="878"/>
      <c r="F76" s="878"/>
      <c r="G76" s="878"/>
      <c r="H76" s="878"/>
      <c r="I76" s="878"/>
      <c r="J76" s="878"/>
      <c r="K76" s="878"/>
      <c r="L76" s="878"/>
      <c r="M76" s="878"/>
      <c r="N76" s="878"/>
      <c r="O76" s="878"/>
      <c r="P76" s="878"/>
      <c r="Q76" s="878"/>
      <c r="R76" s="878"/>
      <c r="S76" s="878"/>
      <c r="T76" s="878"/>
      <c r="U76" s="878"/>
      <c r="V76" s="878"/>
      <c r="W76" s="878"/>
      <c r="X76" s="878"/>
      <c r="Y76" s="878"/>
      <c r="Z76" s="878"/>
      <c r="AA76" s="878"/>
      <c r="AB76" s="878"/>
      <c r="AC76" s="878"/>
      <c r="AD76" s="878"/>
      <c r="AE76" s="878"/>
      <c r="AF76" s="878"/>
      <c r="AG76" s="878"/>
      <c r="AH76" s="878"/>
      <c r="AI76" s="878"/>
    </row>
  </sheetData>
  <sheetProtection sheet="1" objects="1" scenarios="1" selectLockedCells="1" selectUnlockedCells="1"/>
  <mergeCells count="133">
    <mergeCell ref="E22:J22"/>
    <mergeCell ref="K22:P22"/>
    <mergeCell ref="AJ22:AM22"/>
    <mergeCell ref="AN22:AQ22"/>
    <mergeCell ref="E20:J20"/>
    <mergeCell ref="K20:P20"/>
    <mergeCell ref="AJ20:AM20"/>
    <mergeCell ref="AN20:AQ20"/>
    <mergeCell ref="E21:J21"/>
    <mergeCell ref="K21:P21"/>
    <mergeCell ref="AJ21:AM21"/>
    <mergeCell ref="AN21:AQ21"/>
    <mergeCell ref="AJ19:AM19"/>
    <mergeCell ref="AN19:AQ19"/>
    <mergeCell ref="E16:J16"/>
    <mergeCell ref="K16:P16"/>
    <mergeCell ref="AJ16:AM16"/>
    <mergeCell ref="AN16:AQ16"/>
    <mergeCell ref="E17:J17"/>
    <mergeCell ref="K17:P17"/>
    <mergeCell ref="AJ17:AM17"/>
    <mergeCell ref="AN17:AQ17"/>
    <mergeCell ref="E18:J18"/>
    <mergeCell ref="K18:P18"/>
    <mergeCell ref="AJ18:AM18"/>
    <mergeCell ref="AN18:AQ18"/>
    <mergeCell ref="D64:AI64"/>
    <mergeCell ref="C60:AI60"/>
    <mergeCell ref="F39:AH39"/>
    <mergeCell ref="F40:AH40"/>
    <mergeCell ref="F51:AH51"/>
    <mergeCell ref="C38:AI38"/>
    <mergeCell ref="C10:AI10"/>
    <mergeCell ref="E11:J11"/>
    <mergeCell ref="E12:J12"/>
    <mergeCell ref="E23:J23"/>
    <mergeCell ref="E24:J24"/>
    <mergeCell ref="K11:P11"/>
    <mergeCell ref="K12:P12"/>
    <mergeCell ref="K23:P23"/>
    <mergeCell ref="K24:P24"/>
    <mergeCell ref="V34:AA34"/>
    <mergeCell ref="F36:N36"/>
    <mergeCell ref="C35:H35"/>
    <mergeCell ref="AG31:AI31"/>
    <mergeCell ref="K26:P26"/>
    <mergeCell ref="K27:P27"/>
    <mergeCell ref="E19:J19"/>
    <mergeCell ref="K19:P19"/>
    <mergeCell ref="E13:J13"/>
    <mergeCell ref="B74:C74"/>
    <mergeCell ref="D74:AI76"/>
    <mergeCell ref="D65:K65"/>
    <mergeCell ref="L65:O65"/>
    <mergeCell ref="E66:J66"/>
    <mergeCell ref="F67:I67"/>
    <mergeCell ref="J67:P67"/>
    <mergeCell ref="T67:W67"/>
    <mergeCell ref="X67:AE67"/>
    <mergeCell ref="F69:I69"/>
    <mergeCell ref="J69:P69"/>
    <mergeCell ref="T69:W69"/>
    <mergeCell ref="X69:AE69"/>
    <mergeCell ref="F52:AH52"/>
    <mergeCell ref="F53:AH53"/>
    <mergeCell ref="F54:AH54"/>
    <mergeCell ref="F55:AH55"/>
    <mergeCell ref="F56:AH56"/>
    <mergeCell ref="F57:AH57"/>
    <mergeCell ref="F58:AH58"/>
    <mergeCell ref="F61:M61"/>
    <mergeCell ref="F46:AH46"/>
    <mergeCell ref="F47:AH47"/>
    <mergeCell ref="F48:AH48"/>
    <mergeCell ref="F49:AH49"/>
    <mergeCell ref="F50:AH50"/>
    <mergeCell ref="F41:AH41"/>
    <mergeCell ref="F42:AH42"/>
    <mergeCell ref="F43:AH43"/>
    <mergeCell ref="F44:AH44"/>
    <mergeCell ref="F45:AH45"/>
    <mergeCell ref="AN29:AQ29"/>
    <mergeCell ref="AJ30:AM30"/>
    <mergeCell ref="AN30:AQ30"/>
    <mergeCell ref="E29:J29"/>
    <mergeCell ref="E30:J30"/>
    <mergeCell ref="AJ29:AM29"/>
    <mergeCell ref="K29:P29"/>
    <mergeCell ref="K30:P30"/>
    <mergeCell ref="AJ31:AM31"/>
    <mergeCell ref="AN31:AQ31"/>
    <mergeCell ref="F33:M33"/>
    <mergeCell ref="O33:U33"/>
    <mergeCell ref="V33:AA33"/>
    <mergeCell ref="C32:G32"/>
    <mergeCell ref="AN27:AQ27"/>
    <mergeCell ref="AJ28:AM28"/>
    <mergeCell ref="AN28:AQ28"/>
    <mergeCell ref="E27:J27"/>
    <mergeCell ref="E28:J28"/>
    <mergeCell ref="AJ27:AM27"/>
    <mergeCell ref="K28:P28"/>
    <mergeCell ref="AN25:AQ25"/>
    <mergeCell ref="AJ26:AM26"/>
    <mergeCell ref="AN26:AQ26"/>
    <mergeCell ref="E25:J25"/>
    <mergeCell ref="E26:J26"/>
    <mergeCell ref="AJ25:AM25"/>
    <mergeCell ref="K25:P25"/>
    <mergeCell ref="AN23:AQ23"/>
    <mergeCell ref="AJ24:AM24"/>
    <mergeCell ref="AN24:AQ24"/>
    <mergeCell ref="AJ23:AM23"/>
    <mergeCell ref="AJ11:AM11"/>
    <mergeCell ref="AN11:AQ11"/>
    <mergeCell ref="AJ12:AM12"/>
    <mergeCell ref="AN12:AQ12"/>
    <mergeCell ref="B1:AI1"/>
    <mergeCell ref="B2:AI2"/>
    <mergeCell ref="B6:AI6"/>
    <mergeCell ref="AJ10:AM10"/>
    <mergeCell ref="AN10:AQ10"/>
    <mergeCell ref="K13:P13"/>
    <mergeCell ref="AJ13:AM13"/>
    <mergeCell ref="AN13:AQ13"/>
    <mergeCell ref="E14:J14"/>
    <mergeCell ref="K14:P14"/>
    <mergeCell ref="AJ14:AM14"/>
    <mergeCell ref="AN14:AQ14"/>
    <mergeCell ref="E15:J15"/>
    <mergeCell ref="K15:P15"/>
    <mergeCell ref="AJ15:AM15"/>
    <mergeCell ref="AN15:AQ15"/>
  </mergeCells>
  <phoneticPr fontId="7"/>
  <printOptions horizontalCentered="1"/>
  <pageMargins left="0.70866141732283472" right="0.70866141732283472" top="0.74803149606299213" bottom="0.74803149606299213" header="0.31496062992125984" footer="0.31496062992125984"/>
  <pageSetup paperSize="9" scale="80" orientation="portrait" blackAndWhite="1" r:id="rId1"/>
  <headerFooter>
    <oddFooter xml:space="preserve">&amp;C&amp;8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W236"/>
  <sheetViews>
    <sheetView tabSelected="1" view="pageBreakPreview" topLeftCell="A36" zoomScaleNormal="100" zoomScaleSheetLayoutView="100" workbookViewId="0">
      <selection activeCell="AA49" sqref="AA49:AC49"/>
    </sheetView>
  </sheetViews>
  <sheetFormatPr defaultColWidth="9" defaultRowHeight="18.75"/>
  <cols>
    <col min="1" max="1" width="3.28515625" style="1" customWidth="1"/>
    <col min="2" max="2" width="2.42578125" style="8" customWidth="1"/>
    <col min="3" max="17" width="2.42578125" style="1" customWidth="1"/>
    <col min="18" max="18" width="3.42578125" style="1" customWidth="1"/>
    <col min="19" max="27" width="2.42578125" style="1" customWidth="1"/>
    <col min="28" max="31" width="3.42578125" style="1" customWidth="1"/>
    <col min="32" max="49" width="2.42578125" style="1" customWidth="1"/>
    <col min="50" max="50" width="3.42578125" style="1" customWidth="1"/>
    <col min="51" max="58" width="2.42578125" style="1" customWidth="1"/>
    <col min="59" max="59" width="15.42578125" style="1" hidden="1" customWidth="1"/>
    <col min="60" max="60" width="16.42578125" style="1" hidden="1" customWidth="1"/>
    <col min="61" max="61" width="14.28515625" style="1" hidden="1" customWidth="1"/>
    <col min="62" max="100" width="2.42578125" style="1" customWidth="1"/>
    <col min="101" max="101" width="9" style="1" customWidth="1"/>
    <col min="102" max="16384" width="9" style="1"/>
  </cols>
  <sheetData>
    <row r="1" spans="2:61" ht="27" customHeight="1">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row>
    <row r="2" spans="2:61">
      <c r="B2" s="2"/>
      <c r="C2" s="3"/>
      <c r="D2" s="3"/>
      <c r="E2" s="3"/>
      <c r="F2" s="3"/>
      <c r="G2" s="3"/>
      <c r="H2" s="3"/>
      <c r="I2" s="3"/>
      <c r="J2" s="3"/>
      <c r="K2" s="3"/>
      <c r="L2" s="3"/>
      <c r="M2" s="3"/>
      <c r="N2" s="3"/>
      <c r="O2" s="3"/>
      <c r="P2" s="3"/>
      <c r="Q2" s="3"/>
      <c r="R2" s="3"/>
      <c r="S2" s="3"/>
      <c r="T2" s="3"/>
      <c r="U2" s="3"/>
      <c r="V2" s="3"/>
      <c r="W2" s="3"/>
      <c r="X2" s="3"/>
      <c r="Y2" s="3"/>
      <c r="Z2" s="3"/>
      <c r="AA2" s="127" t="s">
        <v>1</v>
      </c>
      <c r="AB2" s="127"/>
      <c r="AC2" s="127"/>
      <c r="AD2" s="127"/>
      <c r="AE2" s="127"/>
      <c r="AF2" s="127"/>
      <c r="AG2" s="458"/>
      <c r="AH2" s="458"/>
      <c r="AI2" s="458"/>
      <c r="AJ2" s="458"/>
      <c r="AK2" s="458"/>
      <c r="AL2" s="458"/>
      <c r="AM2" s="458"/>
      <c r="AN2" s="458"/>
      <c r="AO2" s="458"/>
      <c r="AP2" s="458"/>
      <c r="AQ2" s="458"/>
      <c r="AR2" s="458"/>
      <c r="AS2" s="458"/>
      <c r="AT2" s="458"/>
      <c r="AU2" s="458"/>
      <c r="AV2" s="458"/>
      <c r="AW2" s="458"/>
      <c r="AX2" s="458"/>
      <c r="AY2" s="3"/>
      <c r="AZ2" s="3"/>
      <c r="BA2" s="3"/>
      <c r="BB2" s="3"/>
      <c r="BC2" s="3"/>
      <c r="BD2" s="3"/>
      <c r="BE2" s="3"/>
      <c r="BF2" s="3"/>
    </row>
    <row r="3" spans="2:61">
      <c r="B3" s="156" t="s">
        <v>2</v>
      </c>
      <c r="C3" s="157"/>
      <c r="D3" s="157"/>
      <c r="E3" s="158"/>
      <c r="F3" s="459"/>
      <c r="G3" s="460"/>
      <c r="H3" s="460"/>
      <c r="I3" s="460"/>
      <c r="J3" s="460"/>
      <c r="K3" s="460"/>
      <c r="L3" s="460"/>
      <c r="M3" s="460"/>
      <c r="N3" s="460"/>
      <c r="O3" s="460"/>
      <c r="P3" s="460"/>
      <c r="Q3" s="460"/>
      <c r="R3" s="460"/>
      <c r="S3" s="460"/>
      <c r="T3" s="460"/>
      <c r="U3" s="460"/>
      <c r="V3" s="460"/>
      <c r="W3" s="460"/>
      <c r="X3" s="461"/>
      <c r="Y3" s="3"/>
      <c r="Z3" s="3"/>
      <c r="AA3" s="127" t="s">
        <v>3</v>
      </c>
      <c r="AB3" s="127"/>
      <c r="AC3" s="127"/>
      <c r="AD3" s="127"/>
      <c r="AE3" s="127" t="s">
        <v>4</v>
      </c>
      <c r="AF3" s="127"/>
      <c r="AG3" s="448"/>
      <c r="AH3" s="448"/>
      <c r="AI3" s="448"/>
      <c r="AJ3" s="448"/>
      <c r="AK3" s="448"/>
      <c r="AL3" s="448"/>
      <c r="AM3" s="448"/>
      <c r="AN3" s="448"/>
      <c r="AO3" s="448"/>
      <c r="AP3" s="448"/>
      <c r="AQ3" s="448"/>
      <c r="AR3" s="448"/>
      <c r="AS3" s="448"/>
      <c r="AT3" s="448"/>
      <c r="AU3" s="448"/>
      <c r="AV3" s="448"/>
      <c r="AW3" s="448"/>
      <c r="AX3" s="448"/>
      <c r="AY3" s="3"/>
      <c r="AZ3" s="3"/>
      <c r="BA3" s="3"/>
      <c r="BB3" s="3"/>
      <c r="BC3" s="3"/>
      <c r="BD3" s="3"/>
      <c r="BE3" s="3"/>
      <c r="BF3" s="3"/>
    </row>
    <row r="4" spans="2:61">
      <c r="B4" s="156" t="s">
        <v>6</v>
      </c>
      <c r="C4" s="157"/>
      <c r="D4" s="157"/>
      <c r="E4" s="158"/>
      <c r="F4" s="462"/>
      <c r="G4" s="463"/>
      <c r="H4" s="463"/>
      <c r="I4" s="463"/>
      <c r="J4" s="463"/>
      <c r="K4" s="463"/>
      <c r="L4" s="463"/>
      <c r="M4" s="463"/>
      <c r="N4" s="463"/>
      <c r="O4" s="463"/>
      <c r="P4" s="463"/>
      <c r="Q4" s="463"/>
      <c r="R4" s="463"/>
      <c r="S4" s="463"/>
      <c r="T4" s="463"/>
      <c r="U4" s="463"/>
      <c r="V4" s="463"/>
      <c r="W4" s="463"/>
      <c r="X4" s="464"/>
      <c r="Y4" s="3"/>
      <c r="Z4" s="3"/>
      <c r="AA4" s="127"/>
      <c r="AB4" s="127"/>
      <c r="AC4" s="127"/>
      <c r="AD4" s="127"/>
      <c r="AE4" s="127" t="s">
        <v>7</v>
      </c>
      <c r="AF4" s="127"/>
      <c r="AG4" s="448"/>
      <c r="AH4" s="448"/>
      <c r="AI4" s="448"/>
      <c r="AJ4" s="448"/>
      <c r="AK4" s="448"/>
      <c r="AL4" s="448"/>
      <c r="AM4" s="448"/>
      <c r="AN4" s="448"/>
      <c r="AO4" s="448"/>
      <c r="AP4" s="448"/>
      <c r="AQ4" s="448"/>
      <c r="AR4" s="448"/>
      <c r="AS4" s="448"/>
      <c r="AT4" s="448"/>
      <c r="AU4" s="448"/>
      <c r="AV4" s="448"/>
      <c r="AW4" s="448"/>
      <c r="AX4" s="448"/>
      <c r="AY4" s="3"/>
      <c r="AZ4" s="3"/>
      <c r="BA4" s="3"/>
      <c r="BB4" s="3"/>
      <c r="BC4" s="3"/>
      <c r="BD4" s="3"/>
      <c r="BE4" s="3"/>
      <c r="BF4" s="3"/>
    </row>
    <row r="5" spans="2:61">
      <c r="B5" s="156" t="s">
        <v>4</v>
      </c>
      <c r="C5" s="157"/>
      <c r="D5" s="157"/>
      <c r="E5" s="158"/>
      <c r="F5" s="407"/>
      <c r="G5" s="408"/>
      <c r="H5" s="408"/>
      <c r="I5" s="408"/>
      <c r="J5" s="408"/>
      <c r="K5" s="408"/>
      <c r="L5" s="408"/>
      <c r="M5" s="408"/>
      <c r="N5" s="408"/>
      <c r="O5" s="408"/>
      <c r="P5" s="408"/>
      <c r="Q5" s="408"/>
      <c r="R5" s="408"/>
      <c r="S5" s="408"/>
      <c r="T5" s="408"/>
      <c r="U5" s="408"/>
      <c r="V5" s="408"/>
      <c r="W5" s="408"/>
      <c r="X5" s="409"/>
      <c r="Y5" s="3"/>
      <c r="Z5" s="3"/>
      <c r="AA5" s="127" t="s">
        <v>9</v>
      </c>
      <c r="AB5" s="127"/>
      <c r="AC5" s="127"/>
      <c r="AD5" s="127"/>
      <c r="AE5" s="127" t="s">
        <v>10</v>
      </c>
      <c r="AF5" s="127"/>
      <c r="AG5" s="448"/>
      <c r="AH5" s="448"/>
      <c r="AI5" s="448"/>
      <c r="AJ5" s="448"/>
      <c r="AK5" s="448"/>
      <c r="AL5" s="448"/>
      <c r="AM5" s="448"/>
      <c r="AN5" s="448"/>
      <c r="AO5" s="448"/>
      <c r="AP5" s="448"/>
      <c r="AQ5" s="448"/>
      <c r="AR5" s="448"/>
      <c r="AS5" s="448"/>
      <c r="AT5" s="448"/>
      <c r="AU5" s="448"/>
      <c r="AV5" s="448"/>
      <c r="AW5" s="448"/>
      <c r="AX5" s="448"/>
      <c r="AY5" s="3"/>
      <c r="AZ5" s="3"/>
      <c r="BA5" s="3"/>
      <c r="BB5" s="3"/>
      <c r="BC5" s="3"/>
      <c r="BD5" s="3"/>
      <c r="BE5" s="3"/>
      <c r="BF5" s="3"/>
    </row>
    <row r="6" spans="2:61">
      <c r="B6" s="162" t="s">
        <v>12</v>
      </c>
      <c r="C6" s="163"/>
      <c r="D6" s="163"/>
      <c r="E6" s="164"/>
      <c r="F6" s="407"/>
      <c r="G6" s="408"/>
      <c r="H6" s="408"/>
      <c r="I6" s="408"/>
      <c r="J6" s="408"/>
      <c r="K6" s="408"/>
      <c r="L6" s="408"/>
      <c r="M6" s="408"/>
      <c r="N6" s="408"/>
      <c r="O6" s="408"/>
      <c r="P6" s="408"/>
      <c r="Q6" s="408"/>
      <c r="R6" s="408"/>
      <c r="S6" s="408"/>
      <c r="T6" s="408"/>
      <c r="U6" s="408"/>
      <c r="V6" s="408"/>
      <c r="W6" s="408"/>
      <c r="X6" s="409"/>
      <c r="Y6" s="3"/>
      <c r="Z6" s="3"/>
      <c r="AA6" s="127"/>
      <c r="AB6" s="127"/>
      <c r="AC6" s="127"/>
      <c r="AD6" s="127"/>
      <c r="AE6" s="127" t="s">
        <v>7</v>
      </c>
      <c r="AF6" s="127"/>
      <c r="AG6" s="448"/>
      <c r="AH6" s="448"/>
      <c r="AI6" s="448"/>
      <c r="AJ6" s="448"/>
      <c r="AK6" s="448"/>
      <c r="AL6" s="448"/>
      <c r="AM6" s="448"/>
      <c r="AN6" s="448"/>
      <c r="AO6" s="448"/>
      <c r="AP6" s="448"/>
      <c r="AQ6" s="448"/>
      <c r="AR6" s="448"/>
      <c r="AS6" s="448"/>
      <c r="AT6" s="448"/>
      <c r="AU6" s="448"/>
      <c r="AV6" s="448"/>
      <c r="AW6" s="448"/>
      <c r="AX6" s="448"/>
      <c r="AY6" s="3"/>
      <c r="AZ6" s="3"/>
      <c r="BA6" s="3"/>
      <c r="BB6" s="3"/>
      <c r="BC6" s="3"/>
      <c r="BD6" s="3"/>
      <c r="BE6" s="3"/>
      <c r="BF6" s="3"/>
    </row>
    <row r="7" spans="2:61">
      <c r="B7" s="127" t="s">
        <v>15</v>
      </c>
      <c r="C7" s="127"/>
      <c r="D7" s="127"/>
      <c r="E7" s="127"/>
      <c r="F7" s="448"/>
      <c r="G7" s="448"/>
      <c r="H7" s="448"/>
      <c r="I7" s="448"/>
      <c r="J7" s="448"/>
      <c r="K7" s="448"/>
      <c r="L7" s="448"/>
      <c r="M7" s="448"/>
      <c r="N7" s="448"/>
      <c r="O7" s="448"/>
      <c r="P7" s="448"/>
      <c r="Q7" s="448"/>
      <c r="R7" s="448"/>
      <c r="S7" s="448"/>
      <c r="T7" s="448"/>
      <c r="U7" s="448"/>
      <c r="V7" s="448"/>
      <c r="W7" s="448"/>
      <c r="X7" s="448"/>
      <c r="Y7" s="3"/>
      <c r="Z7" s="3"/>
      <c r="AA7" s="127" t="s">
        <v>17</v>
      </c>
      <c r="AB7" s="127"/>
      <c r="AC7" s="127"/>
      <c r="AD7" s="127"/>
      <c r="AE7" s="127"/>
      <c r="AF7" s="127"/>
      <c r="AG7" s="407"/>
      <c r="AH7" s="408"/>
      <c r="AI7" s="408"/>
      <c r="AJ7" s="408"/>
      <c r="AK7" s="408"/>
      <c r="AL7" s="408"/>
      <c r="AM7" s="409"/>
      <c r="AN7" s="156" t="s">
        <v>19</v>
      </c>
      <c r="AO7" s="157"/>
      <c r="AP7" s="157"/>
      <c r="AQ7" s="157"/>
      <c r="AR7" s="158"/>
      <c r="AS7" s="533"/>
      <c r="AT7" s="534"/>
      <c r="AU7" s="534"/>
      <c r="AV7" s="534"/>
      <c r="AW7" s="534"/>
      <c r="AX7" s="534"/>
      <c r="AY7" s="3"/>
      <c r="AZ7" s="3"/>
      <c r="BA7" s="3"/>
      <c r="BB7" s="3"/>
      <c r="BC7" s="3"/>
      <c r="BD7" s="3"/>
      <c r="BE7" s="3"/>
      <c r="BF7" s="3"/>
    </row>
    <row r="8" spans="2:61">
      <c r="B8" s="127" t="s">
        <v>21</v>
      </c>
      <c r="C8" s="127"/>
      <c r="D8" s="127"/>
      <c r="E8" s="127"/>
      <c r="F8" s="535"/>
      <c r="G8" s="448"/>
      <c r="H8" s="448"/>
      <c r="I8" s="448"/>
      <c r="J8" s="448"/>
      <c r="K8" s="448"/>
      <c r="L8" s="448"/>
      <c r="M8" s="448"/>
      <c r="N8" s="448"/>
      <c r="O8" s="448"/>
      <c r="P8" s="448"/>
      <c r="Q8" s="448"/>
      <c r="R8" s="448"/>
      <c r="S8" s="448"/>
      <c r="T8" s="448"/>
      <c r="U8" s="448"/>
      <c r="V8" s="448"/>
      <c r="W8" s="448"/>
      <c r="X8" s="448"/>
      <c r="Y8" s="3"/>
      <c r="Z8" s="3"/>
      <c r="AA8" s="127" t="s">
        <v>22</v>
      </c>
      <c r="AB8" s="127"/>
      <c r="AC8" s="127"/>
      <c r="AD8" s="127"/>
      <c r="AE8" s="127"/>
      <c r="AF8" s="127"/>
      <c r="AG8" s="407"/>
      <c r="AH8" s="408"/>
      <c r="AI8" s="408"/>
      <c r="AJ8" s="408"/>
      <c r="AK8" s="408"/>
      <c r="AL8" s="408"/>
      <c r="AM8" s="409"/>
      <c r="AN8" s="156" t="s">
        <v>24</v>
      </c>
      <c r="AO8" s="157"/>
      <c r="AP8" s="157"/>
      <c r="AQ8" s="157"/>
      <c r="AR8" s="158"/>
      <c r="AS8" s="533"/>
      <c r="AT8" s="534"/>
      <c r="AU8" s="534"/>
      <c r="AV8" s="534"/>
      <c r="AW8" s="534"/>
      <c r="AX8" s="534"/>
      <c r="AY8" s="3"/>
      <c r="AZ8" s="3"/>
      <c r="BA8" s="3"/>
      <c r="BB8" s="3"/>
      <c r="BC8" s="3"/>
      <c r="BD8" s="3"/>
      <c r="BE8" s="3"/>
      <c r="BF8" s="3"/>
    </row>
    <row r="9" spans="2:61">
      <c r="B9" s="2"/>
      <c r="C9" s="3"/>
      <c r="D9" s="3"/>
      <c r="E9" s="3"/>
      <c r="F9" s="3"/>
      <c r="G9" s="3"/>
      <c r="H9" s="3"/>
      <c r="I9" s="3"/>
      <c r="J9" s="3"/>
      <c r="K9" s="3"/>
      <c r="L9" s="3"/>
      <c r="M9" s="3"/>
      <c r="N9" s="3"/>
      <c r="O9" s="3"/>
      <c r="P9" s="3"/>
      <c r="Q9" s="3"/>
      <c r="R9" s="3"/>
      <c r="S9" s="3"/>
      <c r="T9" s="3"/>
      <c r="U9" s="3"/>
      <c r="V9" s="3"/>
      <c r="W9" s="3"/>
      <c r="X9" s="3"/>
      <c r="Y9" s="3"/>
      <c r="Z9" s="3"/>
      <c r="AA9" s="127" t="s">
        <v>26</v>
      </c>
      <c r="AB9" s="127"/>
      <c r="AC9" s="127"/>
      <c r="AD9" s="127"/>
      <c r="AE9" s="127"/>
      <c r="AF9" s="127"/>
      <c r="AG9" s="407"/>
      <c r="AH9" s="408"/>
      <c r="AI9" s="408"/>
      <c r="AJ9" s="408"/>
      <c r="AK9" s="408"/>
      <c r="AL9" s="408"/>
      <c r="AM9" s="408"/>
      <c r="AN9" s="408"/>
      <c r="AO9" s="408"/>
      <c r="AP9" s="408"/>
      <c r="AQ9" s="408"/>
      <c r="AR9" s="408"/>
      <c r="AS9" s="408"/>
      <c r="AT9" s="408"/>
      <c r="AU9" s="408"/>
      <c r="AV9" s="408"/>
      <c r="AW9" s="408"/>
      <c r="AX9" s="409"/>
      <c r="AY9" s="3"/>
      <c r="AZ9" s="3"/>
      <c r="BA9" s="3"/>
      <c r="BB9" s="3"/>
      <c r="BC9" s="3"/>
      <c r="BD9" s="3"/>
      <c r="BE9" s="3"/>
      <c r="BF9" s="3"/>
    </row>
    <row r="10" spans="2:61" ht="19.5" thickBot="1">
      <c r="B10" s="2"/>
      <c r="C10" s="3"/>
      <c r="D10" s="3"/>
      <c r="E10" s="3"/>
      <c r="F10" s="3"/>
      <c r="G10" s="3"/>
      <c r="H10" s="3"/>
      <c r="I10" s="3"/>
      <c r="J10" s="3"/>
      <c r="K10" s="3"/>
      <c r="L10" s="3"/>
      <c r="M10" s="3"/>
      <c r="N10" s="3"/>
      <c r="O10" s="3"/>
      <c r="P10" s="3"/>
      <c r="Q10" s="3"/>
      <c r="R10" s="3"/>
      <c r="S10" s="3"/>
      <c r="T10" s="3"/>
      <c r="U10" s="3"/>
      <c r="V10" s="3"/>
      <c r="W10" s="3"/>
      <c r="X10" s="3"/>
      <c r="Y10" s="3"/>
      <c r="Z10" s="3"/>
      <c r="AA10" s="127" t="s">
        <v>28</v>
      </c>
      <c r="AB10" s="127"/>
      <c r="AC10" s="127"/>
      <c r="AD10" s="127"/>
      <c r="AE10" s="127"/>
      <c r="AF10" s="127"/>
      <c r="AG10" s="459"/>
      <c r="AH10" s="460"/>
      <c r="AI10" s="460"/>
      <c r="AJ10" s="460"/>
      <c r="AK10" s="460"/>
      <c r="AL10" s="460"/>
      <c r="AM10" s="460"/>
      <c r="AN10" s="460"/>
      <c r="AO10" s="460"/>
      <c r="AP10" s="460"/>
      <c r="AQ10" s="460"/>
      <c r="AR10" s="460"/>
      <c r="AS10" s="460"/>
      <c r="AT10" s="460"/>
      <c r="AU10" s="460"/>
      <c r="AV10" s="460"/>
      <c r="AW10" s="460"/>
      <c r="AX10" s="461"/>
      <c r="AY10" s="3"/>
      <c r="AZ10" s="3"/>
      <c r="BA10" s="3"/>
      <c r="BB10" s="3"/>
      <c r="BC10" s="3"/>
      <c r="BD10" s="3"/>
      <c r="BE10" s="3"/>
      <c r="BF10" s="3"/>
    </row>
    <row r="11" spans="2:61" ht="19.5" thickBot="1">
      <c r="B11" s="134" t="s">
        <v>30</v>
      </c>
      <c r="C11" s="135"/>
      <c r="D11" s="135"/>
      <c r="E11" s="135"/>
      <c r="F11" s="135"/>
      <c r="G11" s="135"/>
      <c r="H11" s="135"/>
      <c r="I11" s="135"/>
      <c r="J11" s="135"/>
      <c r="K11" s="135"/>
      <c r="L11" s="135"/>
      <c r="M11" s="135"/>
      <c r="N11" s="135"/>
      <c r="O11" s="135"/>
      <c r="P11" s="135"/>
      <c r="Q11" s="135"/>
      <c r="R11" s="135"/>
      <c r="S11" s="135"/>
      <c r="T11" s="452" t="s">
        <v>31</v>
      </c>
      <c r="U11" s="452"/>
      <c r="V11" s="452"/>
      <c r="W11" s="452"/>
      <c r="X11" s="45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1" ht="19.5" thickBot="1">
      <c r="B12" s="134" t="s">
        <v>32</v>
      </c>
      <c r="C12" s="135"/>
      <c r="D12" s="135"/>
      <c r="E12" s="135"/>
      <c r="F12" s="135"/>
      <c r="G12" s="135"/>
      <c r="H12" s="135"/>
      <c r="I12" s="135"/>
      <c r="J12" s="135"/>
      <c r="K12" s="135"/>
      <c r="L12" s="135"/>
      <c r="M12" s="135"/>
      <c r="N12" s="135"/>
      <c r="O12" s="135"/>
      <c r="P12" s="135"/>
      <c r="Q12" s="135"/>
      <c r="R12" s="135"/>
      <c r="S12" s="135"/>
      <c r="T12" s="377">
        <f>BI17</f>
        <v>5000000</v>
      </c>
      <c r="U12" s="377"/>
      <c r="V12" s="377"/>
      <c r="W12" s="377"/>
      <c r="X12" s="378"/>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t="s">
        <v>33</v>
      </c>
    </row>
    <row r="13" spans="2:61" ht="20.25" thickBot="1">
      <c r="B13" s="140" t="s">
        <v>34</v>
      </c>
      <c r="C13" s="141"/>
      <c r="D13" s="141"/>
      <c r="E13" s="141"/>
      <c r="F13" s="141"/>
      <c r="G13" s="141"/>
      <c r="H13" s="141"/>
      <c r="I13" s="141"/>
      <c r="J13" s="141"/>
      <c r="K13" s="141"/>
      <c r="L13" s="141"/>
      <c r="M13" s="141"/>
      <c r="N13" s="141"/>
      <c r="O13" s="142"/>
      <c r="P13" s="146" t="s">
        <v>35</v>
      </c>
      <c r="Q13" s="147"/>
      <c r="R13" s="147"/>
      <c r="S13" s="147"/>
      <c r="T13" s="449"/>
      <c r="U13" s="450"/>
      <c r="V13" s="450"/>
      <c r="W13" s="451"/>
      <c r="X13" s="5" t="s">
        <v>36</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t="s">
        <v>31</v>
      </c>
    </row>
    <row r="14" spans="2:61" ht="20.25" thickBot="1">
      <c r="B14" s="143"/>
      <c r="C14" s="144"/>
      <c r="D14" s="144"/>
      <c r="E14" s="144"/>
      <c r="F14" s="144"/>
      <c r="G14" s="144"/>
      <c r="H14" s="144"/>
      <c r="I14" s="144"/>
      <c r="J14" s="144"/>
      <c r="K14" s="144"/>
      <c r="L14" s="144"/>
      <c r="M14" s="144"/>
      <c r="N14" s="144"/>
      <c r="O14" s="145"/>
      <c r="P14" s="122" t="s">
        <v>37</v>
      </c>
      <c r="Q14" s="123"/>
      <c r="R14" s="123"/>
      <c r="S14" s="123"/>
      <c r="T14" s="465"/>
      <c r="U14" s="466"/>
      <c r="V14" s="466"/>
      <c r="W14" s="467"/>
      <c r="X14" s="6" t="s">
        <v>36</v>
      </c>
      <c r="Y14" s="375" t="s">
        <v>38</v>
      </c>
      <c r="Z14" s="376"/>
      <c r="AA14" s="376"/>
      <c r="AB14" s="376"/>
      <c r="AC14" s="376"/>
      <c r="AD14" s="376"/>
      <c r="AE14" s="376"/>
      <c r="AF14" s="376"/>
      <c r="AG14" s="376"/>
      <c r="AH14" s="376"/>
      <c r="AI14" s="455"/>
      <c r="AJ14" s="457"/>
      <c r="AK14" s="7" t="s">
        <v>36</v>
      </c>
      <c r="BG14" s="118">
        <v>44651</v>
      </c>
      <c r="BH14" s="118">
        <v>45748</v>
      </c>
      <c r="BI14" s="4"/>
    </row>
    <row r="15" spans="2:61" ht="20.25" thickBot="1">
      <c r="B15" s="151" t="s">
        <v>39</v>
      </c>
      <c r="C15" s="152"/>
      <c r="D15" s="152"/>
      <c r="E15" s="152"/>
      <c r="F15" s="152"/>
      <c r="G15" s="152"/>
      <c r="H15" s="152"/>
      <c r="I15" s="152"/>
      <c r="J15" s="152"/>
      <c r="K15" s="152"/>
      <c r="L15" s="152"/>
      <c r="M15" s="152"/>
      <c r="N15" s="152"/>
      <c r="O15" s="152"/>
      <c r="P15" s="152"/>
      <c r="Q15" s="152"/>
      <c r="R15" s="152"/>
      <c r="S15" s="152"/>
      <c r="T15" s="455"/>
      <c r="U15" s="456"/>
      <c r="V15" s="456"/>
      <c r="W15" s="457"/>
      <c r="X15" s="7" t="s">
        <v>36</v>
      </c>
      <c r="Y15" s="151" t="s">
        <v>40</v>
      </c>
      <c r="Z15" s="152"/>
      <c r="AA15" s="152"/>
      <c r="AB15" s="152"/>
      <c r="AC15" s="152"/>
      <c r="AD15" s="152"/>
      <c r="AE15" s="152"/>
      <c r="AF15" s="152"/>
      <c r="AG15" s="152"/>
      <c r="AH15" s="379"/>
      <c r="AI15" s="380">
        <f>AI14+T15</f>
        <v>0</v>
      </c>
      <c r="AJ15" s="381"/>
      <c r="AK15" s="7" t="s">
        <v>36</v>
      </c>
      <c r="AL15" s="148" t="s">
        <v>41</v>
      </c>
      <c r="AM15" s="149"/>
      <c r="AN15" s="149"/>
      <c r="AO15" s="149"/>
      <c r="AP15" s="149"/>
      <c r="AQ15" s="149"/>
      <c r="AR15" s="149"/>
      <c r="AS15" s="149"/>
      <c r="AT15" s="149"/>
      <c r="AU15" s="369" t="e">
        <f>AI15/(T14+T15)</f>
        <v>#DIV/0!</v>
      </c>
      <c r="AV15" s="369"/>
      <c r="AW15" s="370"/>
      <c r="AX15" s="371" t="s">
        <v>42</v>
      </c>
      <c r="AY15" s="372"/>
      <c r="AZ15" s="372"/>
      <c r="BA15" s="372"/>
      <c r="BB15" s="372"/>
      <c r="BC15" s="373" t="e">
        <f>IF(AU15&gt;=8%,"100％","50％")</f>
        <v>#DIV/0!</v>
      </c>
      <c r="BD15" s="373"/>
      <c r="BE15" s="373"/>
      <c r="BF15" s="374"/>
      <c r="BG15" s="118">
        <v>44652</v>
      </c>
      <c r="BH15" s="118">
        <v>45383</v>
      </c>
      <c r="BI15" s="4"/>
    </row>
    <row r="16" spans="2:61">
      <c r="B16" s="150" t="s">
        <v>43</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G16" s="118">
        <v>45017</v>
      </c>
      <c r="BH16" s="118">
        <v>45747</v>
      </c>
      <c r="BI16" s="118">
        <f>MAX(K19:V28)</f>
        <v>0</v>
      </c>
    </row>
    <row r="17" spans="2:75" ht="19.5">
      <c r="S17" s="9"/>
      <c r="AD17" s="10"/>
      <c r="AE17" s="10"/>
      <c r="AF17" s="11"/>
      <c r="AG17" s="12"/>
      <c r="AH17" s="9"/>
      <c r="AI17" s="9"/>
      <c r="AJ17" s="9"/>
      <c r="AK17" s="9"/>
      <c r="AL17" s="9"/>
      <c r="AM17" s="9"/>
      <c r="AN17" s="9"/>
      <c r="AO17" s="9"/>
      <c r="AP17" s="9"/>
      <c r="AQ17" s="9"/>
      <c r="AR17" s="9"/>
      <c r="AS17" s="10"/>
      <c r="AT17" s="10"/>
      <c r="AU17" s="11"/>
      <c r="BG17" s="1">
        <f>_xlfn.IFS(F8&gt;=BG16,10000000,F8&gt;=BG15,7500000,F8&lt;=BG14,5000000)</f>
        <v>5000000</v>
      </c>
      <c r="BH17" s="1">
        <f>_xlfn.IFS(BI16&gt;=BH14,10000000,AND(BI16&gt;=BH15,BI16&lt;=BH16),7500000,BI16&lt;BH15,5000000)</f>
        <v>5000000</v>
      </c>
      <c r="BI17" s="1">
        <f>MAX(BG17:BH17)</f>
        <v>5000000</v>
      </c>
    </row>
    <row r="18" spans="2:75" ht="31.5" customHeight="1">
      <c r="B18" s="174" t="s">
        <v>44</v>
      </c>
      <c r="C18" s="174"/>
      <c r="D18" s="174"/>
      <c r="E18" s="174"/>
      <c r="F18" s="174"/>
      <c r="G18" s="174"/>
      <c r="H18" s="174"/>
      <c r="I18" s="174"/>
      <c r="J18" s="174"/>
      <c r="K18" s="175" t="s">
        <v>45</v>
      </c>
      <c r="L18" s="175"/>
      <c r="M18" s="175"/>
      <c r="N18" s="175"/>
      <c r="O18" s="175"/>
      <c r="P18" s="175"/>
      <c r="Q18" s="175"/>
      <c r="R18" s="175"/>
      <c r="S18" s="175"/>
      <c r="T18" s="175"/>
      <c r="U18" s="175"/>
      <c r="V18" s="175"/>
      <c r="W18" s="13"/>
      <c r="X18" s="13"/>
    </row>
    <row r="19" spans="2:75" ht="24" customHeight="1">
      <c r="B19" s="176" t="s">
        <v>46</v>
      </c>
      <c r="C19" s="176"/>
      <c r="D19" s="176"/>
      <c r="E19" s="176"/>
      <c r="F19" s="176"/>
      <c r="G19" s="176"/>
      <c r="H19" s="176"/>
      <c r="I19" s="176"/>
      <c r="J19" s="176"/>
      <c r="K19" s="454"/>
      <c r="L19" s="454"/>
      <c r="M19" s="454"/>
      <c r="N19" s="454"/>
      <c r="O19" s="454"/>
      <c r="P19" s="454"/>
      <c r="Q19" s="454"/>
      <c r="R19" s="454"/>
      <c r="S19" s="454"/>
      <c r="T19" s="454"/>
      <c r="U19" s="454"/>
      <c r="V19" s="454"/>
      <c r="W19" s="13"/>
      <c r="X19" s="13"/>
    </row>
    <row r="20" spans="2:75" ht="24" customHeight="1">
      <c r="B20" s="176" t="s">
        <v>47</v>
      </c>
      <c r="C20" s="176"/>
      <c r="D20" s="176"/>
      <c r="E20" s="176"/>
      <c r="F20" s="176"/>
      <c r="G20" s="176"/>
      <c r="H20" s="176"/>
      <c r="I20" s="176"/>
      <c r="J20" s="176"/>
      <c r="K20" s="454"/>
      <c r="L20" s="454"/>
      <c r="M20" s="454"/>
      <c r="N20" s="454"/>
      <c r="O20" s="454"/>
      <c r="P20" s="454"/>
      <c r="Q20" s="454"/>
      <c r="R20" s="454"/>
      <c r="S20" s="454"/>
      <c r="T20" s="454"/>
      <c r="U20" s="454"/>
      <c r="V20" s="454"/>
      <c r="W20" s="13"/>
      <c r="X20" s="13"/>
    </row>
    <row r="21" spans="2:75" ht="24" customHeight="1">
      <c r="B21" s="176" t="s">
        <v>48</v>
      </c>
      <c r="C21" s="176"/>
      <c r="D21" s="176"/>
      <c r="E21" s="176"/>
      <c r="F21" s="176"/>
      <c r="G21" s="176"/>
      <c r="H21" s="176"/>
      <c r="I21" s="176"/>
      <c r="J21" s="176"/>
      <c r="K21" s="454"/>
      <c r="L21" s="454"/>
      <c r="M21" s="454"/>
      <c r="N21" s="454"/>
      <c r="O21" s="454"/>
      <c r="P21" s="454"/>
      <c r="Q21" s="454"/>
      <c r="R21" s="454"/>
      <c r="S21" s="454"/>
      <c r="T21" s="454"/>
      <c r="U21" s="454"/>
      <c r="V21" s="454"/>
      <c r="W21" s="13"/>
      <c r="X21" s="13"/>
    </row>
    <row r="22" spans="2:75" ht="24" customHeight="1">
      <c r="B22" s="176" t="s">
        <v>49</v>
      </c>
      <c r="C22" s="176"/>
      <c r="D22" s="176"/>
      <c r="E22" s="176"/>
      <c r="F22" s="176"/>
      <c r="G22" s="176"/>
      <c r="H22" s="176"/>
      <c r="I22" s="176"/>
      <c r="J22" s="176"/>
      <c r="K22" s="454"/>
      <c r="L22" s="454"/>
      <c r="M22" s="454"/>
      <c r="N22" s="454"/>
      <c r="O22" s="454"/>
      <c r="P22" s="454"/>
      <c r="Q22" s="454"/>
      <c r="R22" s="454"/>
      <c r="S22" s="454"/>
      <c r="T22" s="454"/>
      <c r="U22" s="454"/>
      <c r="V22" s="454"/>
      <c r="W22" s="13"/>
      <c r="X22" s="13"/>
    </row>
    <row r="23" spans="2:75" ht="24" customHeight="1">
      <c r="B23" s="176" t="s">
        <v>50</v>
      </c>
      <c r="C23" s="176"/>
      <c r="D23" s="176"/>
      <c r="E23" s="176"/>
      <c r="F23" s="176"/>
      <c r="G23" s="176"/>
      <c r="H23" s="176"/>
      <c r="I23" s="176"/>
      <c r="J23" s="176"/>
      <c r="K23" s="454"/>
      <c r="L23" s="454"/>
      <c r="M23" s="454"/>
      <c r="N23" s="454"/>
      <c r="O23" s="454"/>
      <c r="P23" s="454"/>
      <c r="Q23" s="454"/>
      <c r="R23" s="454"/>
      <c r="S23" s="454"/>
      <c r="T23" s="454"/>
      <c r="U23" s="454"/>
      <c r="V23" s="454"/>
      <c r="AD23" s="10"/>
      <c r="AE23" s="10"/>
      <c r="AF23" s="11"/>
      <c r="AG23" s="12"/>
      <c r="AH23" s="9"/>
      <c r="AI23" s="9"/>
      <c r="AJ23" s="9"/>
      <c r="AK23" s="9"/>
      <c r="AL23" s="9"/>
      <c r="AM23" s="9"/>
      <c r="AN23" s="9"/>
      <c r="AO23" s="9"/>
      <c r="AP23" s="9"/>
      <c r="AQ23" s="9"/>
      <c r="AR23" s="9"/>
      <c r="AS23" s="10"/>
      <c r="AT23" s="10"/>
      <c r="AU23" s="11"/>
    </row>
    <row r="24" spans="2:75" ht="24" customHeight="1">
      <c r="B24" s="176" t="s">
        <v>51</v>
      </c>
      <c r="C24" s="176"/>
      <c r="D24" s="176"/>
      <c r="E24" s="176"/>
      <c r="F24" s="176"/>
      <c r="G24" s="176"/>
      <c r="H24" s="176"/>
      <c r="I24" s="176"/>
      <c r="J24" s="176"/>
      <c r="K24" s="454"/>
      <c r="L24" s="454"/>
      <c r="M24" s="454"/>
      <c r="N24" s="454"/>
      <c r="O24" s="454"/>
      <c r="P24" s="454"/>
      <c r="Q24" s="454"/>
      <c r="R24" s="454"/>
      <c r="S24" s="454"/>
      <c r="T24" s="454"/>
      <c r="U24" s="454"/>
      <c r="V24" s="454"/>
      <c r="W24" s="13"/>
      <c r="X24" s="13"/>
    </row>
    <row r="25" spans="2:75" ht="24" customHeight="1">
      <c r="B25" s="176" t="s">
        <v>52</v>
      </c>
      <c r="C25" s="176"/>
      <c r="D25" s="176"/>
      <c r="E25" s="176"/>
      <c r="F25" s="176"/>
      <c r="G25" s="176"/>
      <c r="H25" s="176"/>
      <c r="I25" s="176"/>
      <c r="J25" s="176"/>
      <c r="K25" s="454"/>
      <c r="L25" s="454"/>
      <c r="M25" s="454"/>
      <c r="N25" s="454"/>
      <c r="O25" s="454"/>
      <c r="P25" s="454"/>
      <c r="Q25" s="454"/>
      <c r="R25" s="454"/>
      <c r="S25" s="454"/>
      <c r="T25" s="454"/>
      <c r="U25" s="454"/>
      <c r="V25" s="454"/>
      <c r="AD25" s="10"/>
      <c r="AE25" s="10"/>
      <c r="AF25" s="11"/>
      <c r="AG25" s="12"/>
      <c r="AH25" s="9"/>
      <c r="AI25" s="9"/>
      <c r="AJ25" s="9"/>
      <c r="AK25" s="9"/>
      <c r="AL25" s="9"/>
      <c r="AM25" s="9"/>
      <c r="AN25" s="9"/>
      <c r="AO25" s="9"/>
      <c r="AP25" s="9"/>
      <c r="AQ25" s="9"/>
      <c r="AR25" s="9"/>
      <c r="AS25" s="10"/>
      <c r="AT25" s="10"/>
      <c r="AU25" s="11"/>
    </row>
    <row r="26" spans="2:75" ht="24" customHeight="1">
      <c r="B26" s="176" t="s">
        <v>53</v>
      </c>
      <c r="C26" s="176"/>
      <c r="D26" s="176"/>
      <c r="E26" s="176"/>
      <c r="F26" s="176"/>
      <c r="G26" s="176"/>
      <c r="H26" s="176"/>
      <c r="I26" s="176"/>
      <c r="J26" s="176"/>
      <c r="K26" s="454"/>
      <c r="L26" s="454"/>
      <c r="M26" s="454"/>
      <c r="N26" s="454"/>
      <c r="O26" s="454"/>
      <c r="P26" s="454"/>
      <c r="Q26" s="454"/>
      <c r="R26" s="454"/>
      <c r="S26" s="454"/>
      <c r="T26" s="454"/>
      <c r="U26" s="454"/>
      <c r="V26" s="454"/>
      <c r="W26" s="13"/>
      <c r="X26" s="13"/>
    </row>
    <row r="27" spans="2:75" ht="24" customHeight="1">
      <c r="B27" s="176" t="s">
        <v>54</v>
      </c>
      <c r="C27" s="176"/>
      <c r="D27" s="176"/>
      <c r="E27" s="176"/>
      <c r="F27" s="176"/>
      <c r="G27" s="176"/>
      <c r="H27" s="176"/>
      <c r="I27" s="176"/>
      <c r="J27" s="176"/>
      <c r="K27" s="454"/>
      <c r="L27" s="454"/>
      <c r="M27" s="454"/>
      <c r="N27" s="454"/>
      <c r="O27" s="454"/>
      <c r="P27" s="454"/>
      <c r="Q27" s="454"/>
      <c r="R27" s="454"/>
      <c r="S27" s="454"/>
      <c r="T27" s="454"/>
      <c r="U27" s="454"/>
      <c r="V27" s="454"/>
      <c r="W27" s="13"/>
      <c r="X27" s="13"/>
    </row>
    <row r="28" spans="2:75" ht="24" customHeight="1">
      <c r="B28" s="176" t="s">
        <v>55</v>
      </c>
      <c r="C28" s="176"/>
      <c r="D28" s="176"/>
      <c r="E28" s="176"/>
      <c r="F28" s="176"/>
      <c r="G28" s="176"/>
      <c r="H28" s="176"/>
      <c r="I28" s="176"/>
      <c r="J28" s="176"/>
      <c r="K28" s="454"/>
      <c r="L28" s="454"/>
      <c r="M28" s="454"/>
      <c r="N28" s="454"/>
      <c r="O28" s="454"/>
      <c r="P28" s="454"/>
      <c r="Q28" s="454"/>
      <c r="R28" s="454"/>
      <c r="S28" s="454"/>
      <c r="T28" s="454"/>
      <c r="U28" s="454"/>
      <c r="V28" s="454"/>
      <c r="W28" s="13"/>
      <c r="X28" s="13"/>
    </row>
    <row r="29" spans="2:75" ht="19.5">
      <c r="S29" s="9"/>
      <c r="AD29" s="10"/>
      <c r="AE29" s="10"/>
      <c r="AF29" s="11"/>
      <c r="AG29" s="12"/>
      <c r="AH29" s="9"/>
      <c r="AI29" s="9"/>
      <c r="AJ29" s="9"/>
      <c r="AK29" s="9"/>
      <c r="AL29" s="9"/>
      <c r="AM29" s="9"/>
      <c r="AN29" s="9"/>
      <c r="AO29" s="9"/>
      <c r="AP29" s="9"/>
      <c r="AQ29" s="9"/>
      <c r="AR29" s="9"/>
      <c r="AS29" s="10"/>
      <c r="AT29" s="10"/>
      <c r="AU29" s="11"/>
    </row>
    <row r="30" spans="2:75" ht="18.75" customHeight="1">
      <c r="B30" s="172" t="s">
        <v>56</v>
      </c>
      <c r="C30" s="172"/>
      <c r="D30" s="172"/>
      <c r="E30" s="172"/>
      <c r="F30" s="172"/>
      <c r="G30" s="172"/>
      <c r="H30" s="173"/>
      <c r="I30" s="178" t="s">
        <v>57</v>
      </c>
      <c r="J30" s="178"/>
      <c r="K30" s="178"/>
      <c r="L30" s="178"/>
      <c r="M30" s="178"/>
      <c r="N30" s="488" t="e">
        <f>AC34*$BC$15</f>
        <v>#DIV/0!</v>
      </c>
      <c r="O30" s="489"/>
      <c r="P30" s="489"/>
      <c r="Q30" s="489"/>
      <c r="R30" s="489"/>
      <c r="S30" s="490"/>
      <c r="T30" s="366" t="s">
        <v>58</v>
      </c>
      <c r="U30" s="366"/>
      <c r="V30" s="366"/>
      <c r="W30" s="366"/>
      <c r="X30" s="366"/>
      <c r="Y30" s="468"/>
      <c r="Z30" s="468"/>
      <c r="AA30" s="468"/>
      <c r="AB30" s="1" t="s">
        <v>36</v>
      </c>
      <c r="BM30" s="363"/>
      <c r="BN30" s="363"/>
      <c r="BO30" s="363"/>
      <c r="BR30" s="367"/>
      <c r="BS30" s="367"/>
      <c r="BT30" s="367"/>
      <c r="BU30" s="367"/>
      <c r="BV30" s="367"/>
      <c r="BW30" s="367"/>
    </row>
    <row r="31" spans="2:75">
      <c r="B31" s="180" t="s">
        <v>59</v>
      </c>
      <c r="C31" s="180"/>
      <c r="D31" s="180"/>
      <c r="E31" s="180"/>
      <c r="F31" s="180"/>
      <c r="G31" s="180"/>
      <c r="H31" s="180"/>
      <c r="I31" s="180"/>
      <c r="J31" s="180"/>
      <c r="K31" s="180"/>
      <c r="L31" s="180"/>
      <c r="M31" s="180"/>
      <c r="N31" s="180"/>
      <c r="O31" s="180"/>
      <c r="P31" s="180"/>
      <c r="Q31" s="180"/>
      <c r="R31" s="180"/>
      <c r="T31" s="13"/>
      <c r="U31" s="13"/>
      <c r="V31" s="13"/>
      <c r="W31" s="13"/>
      <c r="X31" s="13"/>
      <c r="BM31" s="363"/>
      <c r="BN31" s="364"/>
      <c r="BO31" s="364"/>
      <c r="BR31" s="364"/>
      <c r="BS31" s="364"/>
      <c r="BT31" s="364"/>
    </row>
    <row r="32" spans="2:75">
      <c r="B32" s="270"/>
      <c r="C32" s="270"/>
      <c r="D32" s="270"/>
      <c r="E32" s="270"/>
      <c r="F32" s="270"/>
      <c r="G32" s="270"/>
      <c r="H32" s="270"/>
      <c r="I32" s="270"/>
      <c r="J32" s="270"/>
      <c r="K32" s="127" t="s">
        <v>60</v>
      </c>
      <c r="L32" s="127"/>
      <c r="M32" s="127"/>
      <c r="N32" s="127"/>
      <c r="O32" s="127"/>
      <c r="P32" s="127"/>
      <c r="Q32" s="127"/>
      <c r="R32" s="127"/>
      <c r="S32" s="127"/>
      <c r="T32" s="127" t="s">
        <v>61</v>
      </c>
      <c r="U32" s="127"/>
      <c r="V32" s="127"/>
      <c r="W32" s="127"/>
      <c r="X32" s="127"/>
      <c r="Y32" s="127"/>
      <c r="Z32" s="127"/>
      <c r="AA32" s="127"/>
      <c r="AB32" s="127"/>
      <c r="AC32" s="368" t="s">
        <v>62</v>
      </c>
      <c r="AD32" s="368"/>
      <c r="AE32" s="368"/>
      <c r="AF32" s="368"/>
      <c r="AG32" s="368"/>
      <c r="AH32" s="368"/>
      <c r="AI32" s="368"/>
      <c r="AJ32" s="368"/>
      <c r="AK32" s="368"/>
      <c r="AL32" s="3"/>
      <c r="AM32" s="3"/>
      <c r="AN32" s="3"/>
      <c r="AO32" s="3"/>
      <c r="AP32" s="3"/>
      <c r="AQ32" s="3"/>
      <c r="AR32" s="3"/>
      <c r="AS32" s="3"/>
      <c r="AT32" s="3"/>
      <c r="BM32" s="363"/>
      <c r="BN32" s="364"/>
      <c r="BO32" s="364"/>
      <c r="BR32" s="364"/>
      <c r="BS32" s="364"/>
      <c r="BT32" s="364"/>
    </row>
    <row r="33" spans="1:67">
      <c r="B33" s="270"/>
      <c r="C33" s="270"/>
      <c r="D33" s="270"/>
      <c r="E33" s="270"/>
      <c r="F33" s="270"/>
      <c r="G33" s="270"/>
      <c r="H33" s="270"/>
      <c r="I33" s="270"/>
      <c r="J33" s="270"/>
      <c r="K33" s="127"/>
      <c r="L33" s="127"/>
      <c r="M33" s="127"/>
      <c r="N33" s="127"/>
      <c r="O33" s="127"/>
      <c r="P33" s="127"/>
      <c r="Q33" s="127"/>
      <c r="R33" s="127"/>
      <c r="S33" s="127"/>
      <c r="T33" s="127"/>
      <c r="U33" s="127"/>
      <c r="V33" s="127"/>
      <c r="W33" s="127"/>
      <c r="X33" s="127"/>
      <c r="Y33" s="127"/>
      <c r="Z33" s="127"/>
      <c r="AA33" s="127"/>
      <c r="AB33" s="127"/>
      <c r="AC33" s="368"/>
      <c r="AD33" s="368"/>
      <c r="AE33" s="368"/>
      <c r="AF33" s="368"/>
      <c r="AG33" s="368"/>
      <c r="AH33" s="368"/>
      <c r="AI33" s="368"/>
      <c r="AJ33" s="368"/>
      <c r="AK33" s="368"/>
      <c r="AL33" s="3"/>
      <c r="AM33" s="3"/>
      <c r="AN33" s="3"/>
      <c r="AO33" s="3"/>
      <c r="AP33" s="3"/>
      <c r="AQ33" s="3"/>
      <c r="AR33" s="3"/>
      <c r="AS33" s="3"/>
      <c r="AT33" s="3"/>
      <c r="BM33" s="363"/>
      <c r="BN33" s="364"/>
      <c r="BO33" s="364"/>
    </row>
    <row r="34" spans="1:67">
      <c r="B34" s="127" t="s">
        <v>63</v>
      </c>
      <c r="C34" s="127"/>
      <c r="D34" s="127"/>
      <c r="E34" s="127"/>
      <c r="F34" s="127"/>
      <c r="G34" s="127"/>
      <c r="H34" s="127"/>
      <c r="I34" s="127"/>
      <c r="J34" s="127"/>
      <c r="K34" s="536"/>
      <c r="L34" s="536"/>
      <c r="M34" s="536"/>
      <c r="N34" s="536"/>
      <c r="O34" s="536"/>
      <c r="P34" s="536"/>
      <c r="Q34" s="536"/>
      <c r="R34" s="536"/>
      <c r="S34" s="536"/>
      <c r="T34" s="536"/>
      <c r="U34" s="536"/>
      <c r="V34" s="536"/>
      <c r="W34" s="536"/>
      <c r="X34" s="536"/>
      <c r="Y34" s="536"/>
      <c r="Z34" s="536"/>
      <c r="AA34" s="536"/>
      <c r="AB34" s="536"/>
      <c r="AC34" s="537">
        <f>IF(K34-T34="","",K34-T34)</f>
        <v>0</v>
      </c>
      <c r="AD34" s="537"/>
      <c r="AE34" s="537"/>
      <c r="AF34" s="537"/>
      <c r="AG34" s="537"/>
      <c r="AH34" s="537"/>
      <c r="AI34" s="537"/>
      <c r="AJ34" s="537"/>
      <c r="AK34" s="537"/>
      <c r="AL34" s="14"/>
      <c r="AM34" s="14"/>
      <c r="AN34" s="14"/>
      <c r="AO34" s="14"/>
      <c r="AP34" s="14"/>
      <c r="AQ34" s="14"/>
      <c r="AR34" s="14"/>
      <c r="AS34" s="14"/>
      <c r="AT34" s="14"/>
      <c r="BM34" s="363"/>
      <c r="BN34" s="364"/>
      <c r="BO34" s="364"/>
    </row>
    <row r="35" spans="1:67">
      <c r="B35" s="127"/>
      <c r="C35" s="127"/>
      <c r="D35" s="127"/>
      <c r="E35" s="127"/>
      <c r="F35" s="127"/>
      <c r="G35" s="127"/>
      <c r="H35" s="127"/>
      <c r="I35" s="127"/>
      <c r="J35" s="127"/>
      <c r="K35" s="536"/>
      <c r="L35" s="536"/>
      <c r="M35" s="536"/>
      <c r="N35" s="536"/>
      <c r="O35" s="536"/>
      <c r="P35" s="536"/>
      <c r="Q35" s="536"/>
      <c r="R35" s="536"/>
      <c r="S35" s="536"/>
      <c r="T35" s="536"/>
      <c r="U35" s="536"/>
      <c r="V35" s="536"/>
      <c r="W35" s="536"/>
      <c r="X35" s="536"/>
      <c r="Y35" s="536"/>
      <c r="Z35" s="536"/>
      <c r="AA35" s="536"/>
      <c r="AB35" s="536"/>
      <c r="AC35" s="537"/>
      <c r="AD35" s="537"/>
      <c r="AE35" s="537"/>
      <c r="AF35" s="537"/>
      <c r="AG35" s="537"/>
      <c r="AH35" s="537"/>
      <c r="AI35" s="537"/>
      <c r="AJ35" s="537"/>
      <c r="AK35" s="537"/>
      <c r="AL35" s="14"/>
      <c r="AM35" s="14"/>
      <c r="AN35" s="14"/>
      <c r="AO35" s="14"/>
      <c r="AP35" s="14"/>
      <c r="AQ35" s="14"/>
      <c r="AR35" s="14"/>
      <c r="AS35" s="14"/>
      <c r="AT35" s="14"/>
      <c r="BM35" s="363"/>
      <c r="BN35" s="364"/>
      <c r="BO35" s="364"/>
    </row>
    <row r="36" spans="1:67" ht="13.5" customHeight="1">
      <c r="B36" s="447" t="s">
        <v>64</v>
      </c>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39"/>
      <c r="AS36" s="39"/>
      <c r="AT36" s="39"/>
      <c r="AU36" s="39"/>
      <c r="AV36" s="39"/>
      <c r="AW36" s="39"/>
      <c r="AX36" s="39"/>
      <c r="AY36" s="39"/>
    </row>
    <row r="37" spans="1:67">
      <c r="B37" s="447"/>
      <c r="C37" s="447"/>
      <c r="D37" s="447"/>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39"/>
      <c r="AS37" s="39"/>
      <c r="AT37" s="39"/>
      <c r="AU37" s="39"/>
      <c r="AV37" s="39"/>
      <c r="AW37" s="39"/>
      <c r="AX37" s="39"/>
      <c r="AY37" s="39"/>
    </row>
    <row r="38" spans="1:67" ht="14.25" customHeight="1">
      <c r="B38" s="447"/>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39"/>
      <c r="AS38" s="39"/>
      <c r="AT38" s="39"/>
      <c r="AU38" s="39"/>
      <c r="AV38" s="39"/>
      <c r="AW38" s="39"/>
      <c r="AX38" s="39"/>
      <c r="AY38" s="39"/>
    </row>
    <row r="39" spans="1:67">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39"/>
      <c r="AS39" s="39"/>
      <c r="AT39" s="39"/>
      <c r="AU39" s="39"/>
      <c r="AV39" s="39"/>
      <c r="AW39" s="39"/>
      <c r="AX39" s="39"/>
      <c r="AY39" s="39"/>
    </row>
    <row r="40" spans="1:67">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39"/>
      <c r="AS40" s="39"/>
      <c r="AT40" s="39"/>
      <c r="AU40" s="39"/>
      <c r="AV40" s="39"/>
      <c r="AW40" s="39"/>
      <c r="AX40" s="39"/>
      <c r="AY40" s="39"/>
    </row>
    <row r="41" spans="1:67">
      <c r="B41" s="447"/>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447"/>
      <c r="AN41" s="447"/>
      <c r="AO41" s="447"/>
      <c r="AP41" s="447"/>
      <c r="AQ41" s="447"/>
    </row>
    <row r="42" spans="1:67" ht="13.5" customHeight="1">
      <c r="B42" s="447"/>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row>
    <row r="43" spans="1:67">
      <c r="B43" s="447"/>
      <c r="C43" s="447"/>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row>
    <row r="44" spans="1:67">
      <c r="B44" s="1"/>
      <c r="T44" s="13"/>
      <c r="U44" s="13"/>
      <c r="V44" s="13"/>
      <c r="W44" s="13"/>
      <c r="X44" s="13"/>
    </row>
    <row r="45" spans="1:67" ht="3.75" customHeight="1">
      <c r="B45" s="16"/>
      <c r="C45" s="16"/>
      <c r="D45" s="16"/>
      <c r="E45" s="16"/>
      <c r="F45" s="16"/>
      <c r="G45" s="16"/>
      <c r="H45" s="16"/>
      <c r="I45" s="16"/>
      <c r="J45" s="16"/>
      <c r="K45" s="16"/>
      <c r="L45" s="16"/>
      <c r="M45" s="16"/>
      <c r="N45" s="16"/>
      <c r="O45" s="16"/>
      <c r="P45" s="16"/>
      <c r="Q45" s="16"/>
      <c r="R45" s="16"/>
      <c r="S45" s="16"/>
    </row>
    <row r="46" spans="1:67">
      <c r="B46" s="170" t="s">
        <v>234</v>
      </c>
      <c r="C46" s="170"/>
      <c r="D46" s="170"/>
      <c r="E46" s="170"/>
      <c r="F46" s="170"/>
      <c r="G46" s="170"/>
      <c r="H46" s="170"/>
      <c r="I46" s="171"/>
      <c r="J46" s="178" t="s">
        <v>57</v>
      </c>
      <c r="K46" s="178"/>
      <c r="L46" s="178"/>
      <c r="M46" s="178"/>
      <c r="N46" s="178"/>
      <c r="O46" s="179" t="e">
        <f>SUM(BB48:BD57)*$BC$15</f>
        <v>#DIV/0!</v>
      </c>
      <c r="P46" s="179"/>
      <c r="Q46" s="179"/>
      <c r="R46" s="179"/>
      <c r="S46" s="179"/>
      <c r="T46" s="179"/>
      <c r="AA46" s="167" t="s">
        <v>66</v>
      </c>
      <c r="AB46" s="167"/>
      <c r="AC46" s="167"/>
      <c r="AD46" s="167"/>
      <c r="AE46" s="167"/>
      <c r="AF46" s="167"/>
      <c r="AG46" s="167" t="s">
        <v>67</v>
      </c>
      <c r="AH46" s="167"/>
      <c r="AI46" s="167"/>
      <c r="AJ46" s="167"/>
      <c r="AK46" s="167"/>
      <c r="AL46" s="167"/>
      <c r="AM46" s="167" t="s">
        <v>68</v>
      </c>
      <c r="AN46" s="167"/>
      <c r="AO46" s="167"/>
      <c r="AP46" s="167"/>
      <c r="AQ46" s="167"/>
      <c r="AR46" s="167"/>
      <c r="AY46" s="167" t="s">
        <v>69</v>
      </c>
      <c r="AZ46" s="167"/>
      <c r="BA46" s="167"/>
      <c r="BB46" s="167"/>
      <c r="BC46" s="167"/>
      <c r="BD46" s="167"/>
    </row>
    <row r="47" spans="1:67">
      <c r="A47" s="17"/>
      <c r="B47" s="167" t="s">
        <v>70</v>
      </c>
      <c r="C47" s="167"/>
      <c r="D47" s="167" t="s">
        <v>71</v>
      </c>
      <c r="E47" s="167"/>
      <c r="F47" s="167"/>
      <c r="G47" s="167"/>
      <c r="H47" s="167"/>
      <c r="I47" s="167"/>
      <c r="J47" s="167"/>
      <c r="K47" s="167"/>
      <c r="L47" s="167"/>
      <c r="M47" s="167" t="s">
        <v>72</v>
      </c>
      <c r="N47" s="167"/>
      <c r="O47" s="167"/>
      <c r="P47" s="167"/>
      <c r="Q47" s="167"/>
      <c r="R47" s="167" t="s">
        <v>73</v>
      </c>
      <c r="S47" s="167"/>
      <c r="T47" s="167"/>
      <c r="U47" s="167"/>
      <c r="V47" s="167"/>
      <c r="W47" s="167" t="s">
        <v>74</v>
      </c>
      <c r="X47" s="167"/>
      <c r="Y47" s="167" t="s">
        <v>75</v>
      </c>
      <c r="Z47" s="167"/>
      <c r="AA47" s="167" t="s">
        <v>76</v>
      </c>
      <c r="AB47" s="167"/>
      <c r="AC47" s="167"/>
      <c r="AD47" s="167" t="s">
        <v>77</v>
      </c>
      <c r="AE47" s="167"/>
      <c r="AF47" s="167"/>
      <c r="AG47" s="167" t="s">
        <v>76</v>
      </c>
      <c r="AH47" s="167"/>
      <c r="AI47" s="167"/>
      <c r="AJ47" s="167" t="s">
        <v>77</v>
      </c>
      <c r="AK47" s="167"/>
      <c r="AL47" s="167"/>
      <c r="AM47" s="167" t="s">
        <v>76</v>
      </c>
      <c r="AN47" s="167"/>
      <c r="AO47" s="167"/>
      <c r="AP47" s="167" t="s">
        <v>77</v>
      </c>
      <c r="AQ47" s="167"/>
      <c r="AR47" s="167"/>
      <c r="AS47" s="167" t="s">
        <v>78</v>
      </c>
      <c r="AT47" s="167"/>
      <c r="AU47" s="167"/>
      <c r="AV47" s="182" t="s">
        <v>79</v>
      </c>
      <c r="AW47" s="182"/>
      <c r="AX47" s="182"/>
      <c r="AY47" s="182" t="s">
        <v>76</v>
      </c>
      <c r="AZ47" s="182"/>
      <c r="BA47" s="182"/>
      <c r="BB47" s="182" t="s">
        <v>77</v>
      </c>
      <c r="BC47" s="182"/>
      <c r="BD47" s="182"/>
      <c r="BE47" s="182" t="s">
        <v>75</v>
      </c>
      <c r="BF47" s="182"/>
    </row>
    <row r="48" spans="1:67">
      <c r="A48" s="18"/>
      <c r="B48" s="183">
        <v>1</v>
      </c>
      <c r="C48" s="184"/>
      <c r="D48" s="448"/>
      <c r="E48" s="448"/>
      <c r="F48" s="448"/>
      <c r="G48" s="448"/>
      <c r="H48" s="448"/>
      <c r="I48" s="448"/>
      <c r="J48" s="448"/>
      <c r="K48" s="448"/>
      <c r="L48" s="448"/>
      <c r="M48" s="486"/>
      <c r="N48" s="486"/>
      <c r="O48" s="486"/>
      <c r="P48" s="486"/>
      <c r="Q48" s="486"/>
      <c r="R48" s="485"/>
      <c r="S48" s="485"/>
      <c r="T48" s="485"/>
      <c r="U48" s="485"/>
      <c r="V48" s="485"/>
      <c r="W48" s="486"/>
      <c r="X48" s="486"/>
      <c r="Y48" s="486"/>
      <c r="Z48" s="486"/>
      <c r="AA48" s="487"/>
      <c r="AB48" s="487"/>
      <c r="AC48" s="487"/>
      <c r="AD48" s="181" t="str">
        <f>IF(D48="","",AA48*W48)</f>
        <v/>
      </c>
      <c r="AE48" s="181"/>
      <c r="AF48" s="181"/>
      <c r="AG48" s="181" t="str">
        <f>IF(D48="","",AA48*10/100)</f>
        <v/>
      </c>
      <c r="AH48" s="181"/>
      <c r="AI48" s="181"/>
      <c r="AJ48" s="181" t="str">
        <f>IF(D48="","",AG48*W48)</f>
        <v/>
      </c>
      <c r="AK48" s="181"/>
      <c r="AL48" s="181"/>
      <c r="AM48" s="181" t="str">
        <f>IF(D48="","",AA48+AG48)</f>
        <v/>
      </c>
      <c r="AN48" s="181"/>
      <c r="AO48" s="181"/>
      <c r="AP48" s="181" t="str">
        <f>IF(D48="","",AD48+AJ48)</f>
        <v/>
      </c>
      <c r="AQ48" s="181"/>
      <c r="AR48" s="181"/>
      <c r="AS48" s="491"/>
      <c r="AT48" s="491"/>
      <c r="AU48" s="491"/>
      <c r="AV48" s="190" t="str">
        <f>IF(AS48="","",AS48)</f>
        <v/>
      </c>
      <c r="AW48" s="190"/>
      <c r="AX48" s="190"/>
      <c r="AY48" s="188" t="str">
        <f>IF(D48="","",IF($T$11="税込み",AM48,AA48))</f>
        <v/>
      </c>
      <c r="AZ48" s="188"/>
      <c r="BA48" s="188"/>
      <c r="BB48" s="188" t="str">
        <f>IF(D48="","",IF($T$11="税込み",AP48,AD48))</f>
        <v/>
      </c>
      <c r="BC48" s="188"/>
      <c r="BD48" s="188"/>
      <c r="BE48" s="182" t="str">
        <f>IF(Y48="式",W48&amp;Y48,W48&amp;Y48)</f>
        <v/>
      </c>
      <c r="BF48" s="182"/>
    </row>
    <row r="49" spans="1:67">
      <c r="A49" s="18"/>
      <c r="B49" s="183">
        <v>2</v>
      </c>
      <c r="C49" s="184"/>
      <c r="D49" s="407"/>
      <c r="E49" s="408"/>
      <c r="F49" s="408"/>
      <c r="G49" s="408"/>
      <c r="H49" s="408"/>
      <c r="I49" s="408"/>
      <c r="J49" s="408"/>
      <c r="K49" s="408"/>
      <c r="L49" s="409"/>
      <c r="M49" s="410"/>
      <c r="N49" s="425"/>
      <c r="O49" s="425"/>
      <c r="P49" s="425"/>
      <c r="Q49" s="411"/>
      <c r="R49" s="415"/>
      <c r="S49" s="416"/>
      <c r="T49" s="416"/>
      <c r="U49" s="416"/>
      <c r="V49" s="417"/>
      <c r="W49" s="410"/>
      <c r="X49" s="411"/>
      <c r="Y49" s="410"/>
      <c r="Z49" s="411"/>
      <c r="AA49" s="384"/>
      <c r="AB49" s="385"/>
      <c r="AC49" s="386"/>
      <c r="AD49" s="181" t="str">
        <f t="shared" ref="AD49:AD57" si="0">IF(D49="","",AA49*W49)</f>
        <v/>
      </c>
      <c r="AE49" s="181"/>
      <c r="AF49" s="181"/>
      <c r="AG49" s="181" t="str">
        <f t="shared" ref="AG49:AG57" si="1">IF(D49="","",AA49*10/100)</f>
        <v/>
      </c>
      <c r="AH49" s="181"/>
      <c r="AI49" s="181"/>
      <c r="AJ49" s="181" t="str">
        <f t="shared" ref="AJ49:AJ57" si="2">IF(D49="","",AG49*W49)</f>
        <v/>
      </c>
      <c r="AK49" s="181"/>
      <c r="AL49" s="181"/>
      <c r="AM49" s="181" t="str">
        <f t="shared" ref="AM49:AM57" si="3">IF(D49="","",AA49+AG49)</f>
        <v/>
      </c>
      <c r="AN49" s="181"/>
      <c r="AO49" s="181"/>
      <c r="AP49" s="181" t="str">
        <f t="shared" ref="AP49:AP57" si="4">IF(D49="","",AD49+AJ49)</f>
        <v/>
      </c>
      <c r="AQ49" s="181"/>
      <c r="AR49" s="181"/>
      <c r="AS49" s="419"/>
      <c r="AT49" s="420"/>
      <c r="AU49" s="421"/>
      <c r="AV49" s="190" t="str">
        <f t="shared" ref="AV49:AV57" si="5">IF(AS49="","",AS49)</f>
        <v/>
      </c>
      <c r="AW49" s="190"/>
      <c r="AX49" s="190"/>
      <c r="AY49" s="188" t="str">
        <f t="shared" ref="AY49:AY57" si="6">IF(D49="","",IF($T$11="税込み",AM49,AA49))</f>
        <v/>
      </c>
      <c r="AZ49" s="188"/>
      <c r="BA49" s="188"/>
      <c r="BB49" s="188" t="str">
        <f t="shared" ref="BB49:BB57" si="7">IF(D49="","",IF($T$11="税込み",AP49,AD49))</f>
        <v/>
      </c>
      <c r="BC49" s="188"/>
      <c r="BD49" s="188"/>
      <c r="BE49" s="182" t="str">
        <f t="shared" ref="BE49:BE57" si="8">IF(Y49="式",W49&amp;Y49,W49&amp;Y49)</f>
        <v/>
      </c>
      <c r="BF49" s="182"/>
    </row>
    <row r="50" spans="1:67">
      <c r="A50" s="18"/>
      <c r="B50" s="183">
        <v>3</v>
      </c>
      <c r="C50" s="184"/>
      <c r="D50" s="407"/>
      <c r="E50" s="408"/>
      <c r="F50" s="408"/>
      <c r="G50" s="408"/>
      <c r="H50" s="408"/>
      <c r="I50" s="408"/>
      <c r="J50" s="408"/>
      <c r="K50" s="408"/>
      <c r="L50" s="409"/>
      <c r="M50" s="410"/>
      <c r="N50" s="425"/>
      <c r="O50" s="425"/>
      <c r="P50" s="425"/>
      <c r="Q50" s="411"/>
      <c r="R50" s="415"/>
      <c r="S50" s="416"/>
      <c r="T50" s="416"/>
      <c r="U50" s="416"/>
      <c r="V50" s="417"/>
      <c r="W50" s="410"/>
      <c r="X50" s="411"/>
      <c r="Y50" s="410"/>
      <c r="Z50" s="411"/>
      <c r="AA50" s="384"/>
      <c r="AB50" s="385"/>
      <c r="AC50" s="386"/>
      <c r="AD50" s="181" t="str">
        <f t="shared" si="0"/>
        <v/>
      </c>
      <c r="AE50" s="181"/>
      <c r="AF50" s="181"/>
      <c r="AG50" s="181" t="str">
        <f t="shared" si="1"/>
        <v/>
      </c>
      <c r="AH50" s="181"/>
      <c r="AI50" s="181"/>
      <c r="AJ50" s="181" t="str">
        <f t="shared" si="2"/>
        <v/>
      </c>
      <c r="AK50" s="181"/>
      <c r="AL50" s="181"/>
      <c r="AM50" s="181" t="str">
        <f t="shared" si="3"/>
        <v/>
      </c>
      <c r="AN50" s="181"/>
      <c r="AO50" s="181"/>
      <c r="AP50" s="181" t="str">
        <f t="shared" si="4"/>
        <v/>
      </c>
      <c r="AQ50" s="181"/>
      <c r="AR50" s="181"/>
      <c r="AS50" s="419"/>
      <c r="AT50" s="420"/>
      <c r="AU50" s="421"/>
      <c r="AV50" s="190" t="str">
        <f t="shared" si="5"/>
        <v/>
      </c>
      <c r="AW50" s="190"/>
      <c r="AX50" s="190"/>
      <c r="AY50" s="188" t="str">
        <f t="shared" si="6"/>
        <v/>
      </c>
      <c r="AZ50" s="188"/>
      <c r="BA50" s="188"/>
      <c r="BB50" s="188" t="str">
        <f t="shared" si="7"/>
        <v/>
      </c>
      <c r="BC50" s="188"/>
      <c r="BD50" s="188"/>
      <c r="BE50" s="182" t="str">
        <f t="shared" si="8"/>
        <v/>
      </c>
      <c r="BF50" s="182"/>
    </row>
    <row r="51" spans="1:67">
      <c r="A51" s="18"/>
      <c r="B51" s="183">
        <v>4</v>
      </c>
      <c r="C51" s="184"/>
      <c r="D51" s="407"/>
      <c r="E51" s="408"/>
      <c r="F51" s="408"/>
      <c r="G51" s="408"/>
      <c r="H51" s="408"/>
      <c r="I51" s="408"/>
      <c r="J51" s="408"/>
      <c r="K51" s="408"/>
      <c r="L51" s="409"/>
      <c r="M51" s="410"/>
      <c r="N51" s="425"/>
      <c r="O51" s="425"/>
      <c r="P51" s="425"/>
      <c r="Q51" s="411"/>
      <c r="R51" s="415"/>
      <c r="S51" s="416"/>
      <c r="T51" s="416"/>
      <c r="U51" s="416"/>
      <c r="V51" s="417"/>
      <c r="W51" s="410"/>
      <c r="X51" s="411"/>
      <c r="Y51" s="410"/>
      <c r="Z51" s="411"/>
      <c r="AA51" s="384"/>
      <c r="AB51" s="385"/>
      <c r="AC51" s="386"/>
      <c r="AD51" s="181" t="str">
        <f t="shared" si="0"/>
        <v/>
      </c>
      <c r="AE51" s="181"/>
      <c r="AF51" s="181"/>
      <c r="AG51" s="181" t="str">
        <f t="shared" si="1"/>
        <v/>
      </c>
      <c r="AH51" s="181"/>
      <c r="AI51" s="181"/>
      <c r="AJ51" s="181" t="str">
        <f t="shared" si="2"/>
        <v/>
      </c>
      <c r="AK51" s="181"/>
      <c r="AL51" s="181"/>
      <c r="AM51" s="181" t="str">
        <f t="shared" si="3"/>
        <v/>
      </c>
      <c r="AN51" s="181"/>
      <c r="AO51" s="181"/>
      <c r="AP51" s="181" t="str">
        <f t="shared" si="4"/>
        <v/>
      </c>
      <c r="AQ51" s="181"/>
      <c r="AR51" s="181"/>
      <c r="AS51" s="419"/>
      <c r="AT51" s="420"/>
      <c r="AU51" s="421"/>
      <c r="AV51" s="190" t="str">
        <f t="shared" si="5"/>
        <v/>
      </c>
      <c r="AW51" s="190"/>
      <c r="AX51" s="190"/>
      <c r="AY51" s="188" t="str">
        <f t="shared" si="6"/>
        <v/>
      </c>
      <c r="AZ51" s="188"/>
      <c r="BA51" s="188"/>
      <c r="BB51" s="188" t="str">
        <f t="shared" si="7"/>
        <v/>
      </c>
      <c r="BC51" s="188"/>
      <c r="BD51" s="188"/>
      <c r="BE51" s="182" t="str">
        <f t="shared" si="8"/>
        <v/>
      </c>
      <c r="BF51" s="182"/>
    </row>
    <row r="52" spans="1:67">
      <c r="A52" s="18"/>
      <c r="B52" s="183">
        <v>5</v>
      </c>
      <c r="C52" s="184"/>
      <c r="D52" s="407"/>
      <c r="E52" s="408"/>
      <c r="F52" s="408"/>
      <c r="G52" s="408"/>
      <c r="H52" s="408"/>
      <c r="I52" s="408"/>
      <c r="J52" s="408"/>
      <c r="K52" s="408"/>
      <c r="L52" s="409"/>
      <c r="M52" s="410"/>
      <c r="N52" s="425"/>
      <c r="O52" s="425"/>
      <c r="P52" s="425"/>
      <c r="Q52" s="411"/>
      <c r="R52" s="415"/>
      <c r="S52" s="416"/>
      <c r="T52" s="416"/>
      <c r="U52" s="416"/>
      <c r="V52" s="417"/>
      <c r="W52" s="410"/>
      <c r="X52" s="411"/>
      <c r="Y52" s="410"/>
      <c r="Z52" s="411"/>
      <c r="AA52" s="384"/>
      <c r="AB52" s="385"/>
      <c r="AC52" s="386"/>
      <c r="AD52" s="181" t="str">
        <f t="shared" si="0"/>
        <v/>
      </c>
      <c r="AE52" s="181"/>
      <c r="AF52" s="181"/>
      <c r="AG52" s="181" t="str">
        <f t="shared" si="1"/>
        <v/>
      </c>
      <c r="AH52" s="181"/>
      <c r="AI52" s="181"/>
      <c r="AJ52" s="181" t="str">
        <f t="shared" si="2"/>
        <v/>
      </c>
      <c r="AK52" s="181"/>
      <c r="AL52" s="181"/>
      <c r="AM52" s="181" t="str">
        <f t="shared" si="3"/>
        <v/>
      </c>
      <c r="AN52" s="181"/>
      <c r="AO52" s="181"/>
      <c r="AP52" s="181" t="str">
        <f t="shared" si="4"/>
        <v/>
      </c>
      <c r="AQ52" s="181"/>
      <c r="AR52" s="181"/>
      <c r="AS52" s="419"/>
      <c r="AT52" s="420"/>
      <c r="AU52" s="421"/>
      <c r="AV52" s="190" t="str">
        <f t="shared" si="5"/>
        <v/>
      </c>
      <c r="AW52" s="190"/>
      <c r="AX52" s="190"/>
      <c r="AY52" s="188" t="str">
        <f t="shared" si="6"/>
        <v/>
      </c>
      <c r="AZ52" s="188"/>
      <c r="BA52" s="188"/>
      <c r="BB52" s="188" t="str">
        <f t="shared" si="7"/>
        <v/>
      </c>
      <c r="BC52" s="188"/>
      <c r="BD52" s="188"/>
      <c r="BE52" s="182" t="str">
        <f t="shared" si="8"/>
        <v/>
      </c>
      <c r="BF52" s="182"/>
    </row>
    <row r="53" spans="1:67">
      <c r="A53" s="18"/>
      <c r="B53" s="183">
        <v>6</v>
      </c>
      <c r="C53" s="184"/>
      <c r="D53" s="407"/>
      <c r="E53" s="408"/>
      <c r="F53" s="408"/>
      <c r="G53" s="408"/>
      <c r="H53" s="408"/>
      <c r="I53" s="408"/>
      <c r="J53" s="408"/>
      <c r="K53" s="408"/>
      <c r="L53" s="409"/>
      <c r="M53" s="410"/>
      <c r="N53" s="425"/>
      <c r="O53" s="425"/>
      <c r="P53" s="425"/>
      <c r="Q53" s="411"/>
      <c r="R53" s="415"/>
      <c r="S53" s="416"/>
      <c r="T53" s="416"/>
      <c r="U53" s="416"/>
      <c r="V53" s="417"/>
      <c r="W53" s="410"/>
      <c r="X53" s="411"/>
      <c r="Y53" s="410"/>
      <c r="Z53" s="411"/>
      <c r="AA53" s="384"/>
      <c r="AB53" s="385"/>
      <c r="AC53" s="386"/>
      <c r="AD53" s="181" t="str">
        <f t="shared" si="0"/>
        <v/>
      </c>
      <c r="AE53" s="181"/>
      <c r="AF53" s="181"/>
      <c r="AG53" s="181" t="str">
        <f t="shared" si="1"/>
        <v/>
      </c>
      <c r="AH53" s="181"/>
      <c r="AI53" s="181"/>
      <c r="AJ53" s="181" t="str">
        <f t="shared" si="2"/>
        <v/>
      </c>
      <c r="AK53" s="181"/>
      <c r="AL53" s="181"/>
      <c r="AM53" s="181" t="str">
        <f t="shared" si="3"/>
        <v/>
      </c>
      <c r="AN53" s="181"/>
      <c r="AO53" s="181"/>
      <c r="AP53" s="181" t="str">
        <f t="shared" si="4"/>
        <v/>
      </c>
      <c r="AQ53" s="181"/>
      <c r="AR53" s="181"/>
      <c r="AS53" s="419"/>
      <c r="AT53" s="420"/>
      <c r="AU53" s="421"/>
      <c r="AV53" s="190" t="str">
        <f t="shared" si="5"/>
        <v/>
      </c>
      <c r="AW53" s="190"/>
      <c r="AX53" s="190"/>
      <c r="AY53" s="188" t="str">
        <f t="shared" si="6"/>
        <v/>
      </c>
      <c r="AZ53" s="188"/>
      <c r="BA53" s="188"/>
      <c r="BB53" s="188" t="str">
        <f t="shared" si="7"/>
        <v/>
      </c>
      <c r="BC53" s="188"/>
      <c r="BD53" s="188"/>
      <c r="BE53" s="182" t="str">
        <f t="shared" si="8"/>
        <v/>
      </c>
      <c r="BF53" s="182"/>
    </row>
    <row r="54" spans="1:67">
      <c r="A54" s="18"/>
      <c r="B54" s="183">
        <v>7</v>
      </c>
      <c r="C54" s="184"/>
      <c r="D54" s="407"/>
      <c r="E54" s="408"/>
      <c r="F54" s="408"/>
      <c r="G54" s="408"/>
      <c r="H54" s="408"/>
      <c r="I54" s="408"/>
      <c r="J54" s="408"/>
      <c r="K54" s="408"/>
      <c r="L54" s="409"/>
      <c r="M54" s="410"/>
      <c r="N54" s="425"/>
      <c r="O54" s="425"/>
      <c r="P54" s="425"/>
      <c r="Q54" s="411"/>
      <c r="R54" s="415"/>
      <c r="S54" s="416"/>
      <c r="T54" s="416"/>
      <c r="U54" s="416"/>
      <c r="V54" s="417"/>
      <c r="W54" s="410"/>
      <c r="X54" s="411"/>
      <c r="Y54" s="410"/>
      <c r="Z54" s="411"/>
      <c r="AA54" s="384"/>
      <c r="AB54" s="385"/>
      <c r="AC54" s="386"/>
      <c r="AD54" s="181" t="str">
        <f t="shared" si="0"/>
        <v/>
      </c>
      <c r="AE54" s="181"/>
      <c r="AF54" s="181"/>
      <c r="AG54" s="181" t="str">
        <f t="shared" si="1"/>
        <v/>
      </c>
      <c r="AH54" s="181"/>
      <c r="AI54" s="181"/>
      <c r="AJ54" s="181" t="str">
        <f t="shared" si="2"/>
        <v/>
      </c>
      <c r="AK54" s="181"/>
      <c r="AL54" s="181"/>
      <c r="AM54" s="181" t="str">
        <f t="shared" si="3"/>
        <v/>
      </c>
      <c r="AN54" s="181"/>
      <c r="AO54" s="181"/>
      <c r="AP54" s="181" t="str">
        <f t="shared" si="4"/>
        <v/>
      </c>
      <c r="AQ54" s="181"/>
      <c r="AR54" s="181"/>
      <c r="AS54" s="419"/>
      <c r="AT54" s="420"/>
      <c r="AU54" s="421"/>
      <c r="AV54" s="190" t="str">
        <f t="shared" si="5"/>
        <v/>
      </c>
      <c r="AW54" s="190"/>
      <c r="AX54" s="190"/>
      <c r="AY54" s="188" t="str">
        <f t="shared" si="6"/>
        <v/>
      </c>
      <c r="AZ54" s="188"/>
      <c r="BA54" s="188"/>
      <c r="BB54" s="188" t="str">
        <f t="shared" si="7"/>
        <v/>
      </c>
      <c r="BC54" s="188"/>
      <c r="BD54" s="188"/>
      <c r="BE54" s="182" t="str">
        <f t="shared" si="8"/>
        <v/>
      </c>
      <c r="BF54" s="182"/>
    </row>
    <row r="55" spans="1:67">
      <c r="A55" s="18"/>
      <c r="B55" s="183">
        <v>8</v>
      </c>
      <c r="C55" s="184"/>
      <c r="D55" s="407"/>
      <c r="E55" s="408"/>
      <c r="F55" s="408"/>
      <c r="G55" s="408"/>
      <c r="H55" s="408"/>
      <c r="I55" s="408"/>
      <c r="J55" s="408"/>
      <c r="K55" s="408"/>
      <c r="L55" s="409"/>
      <c r="M55" s="410"/>
      <c r="N55" s="425"/>
      <c r="O55" s="425"/>
      <c r="P55" s="425"/>
      <c r="Q55" s="411"/>
      <c r="R55" s="415"/>
      <c r="S55" s="416"/>
      <c r="T55" s="416"/>
      <c r="U55" s="416"/>
      <c r="V55" s="417"/>
      <c r="W55" s="410"/>
      <c r="X55" s="411"/>
      <c r="Y55" s="410"/>
      <c r="Z55" s="411"/>
      <c r="AA55" s="384"/>
      <c r="AB55" s="385"/>
      <c r="AC55" s="386"/>
      <c r="AD55" s="181" t="str">
        <f t="shared" si="0"/>
        <v/>
      </c>
      <c r="AE55" s="181"/>
      <c r="AF55" s="181"/>
      <c r="AG55" s="181" t="str">
        <f t="shared" si="1"/>
        <v/>
      </c>
      <c r="AH55" s="181"/>
      <c r="AI55" s="181"/>
      <c r="AJ55" s="181" t="str">
        <f t="shared" si="2"/>
        <v/>
      </c>
      <c r="AK55" s="181"/>
      <c r="AL55" s="181"/>
      <c r="AM55" s="181" t="str">
        <f t="shared" si="3"/>
        <v/>
      </c>
      <c r="AN55" s="181"/>
      <c r="AO55" s="181"/>
      <c r="AP55" s="181" t="str">
        <f t="shared" si="4"/>
        <v/>
      </c>
      <c r="AQ55" s="181"/>
      <c r="AR55" s="181"/>
      <c r="AS55" s="419"/>
      <c r="AT55" s="420"/>
      <c r="AU55" s="421"/>
      <c r="AV55" s="190" t="str">
        <f t="shared" si="5"/>
        <v/>
      </c>
      <c r="AW55" s="190"/>
      <c r="AX55" s="190"/>
      <c r="AY55" s="188" t="str">
        <f t="shared" si="6"/>
        <v/>
      </c>
      <c r="AZ55" s="188"/>
      <c r="BA55" s="188"/>
      <c r="BB55" s="188" t="str">
        <f t="shared" si="7"/>
        <v/>
      </c>
      <c r="BC55" s="188"/>
      <c r="BD55" s="188"/>
      <c r="BE55" s="182" t="str">
        <f t="shared" si="8"/>
        <v/>
      </c>
      <c r="BF55" s="182"/>
    </row>
    <row r="56" spans="1:67">
      <c r="A56" s="18"/>
      <c r="B56" s="183">
        <v>9</v>
      </c>
      <c r="C56" s="184"/>
      <c r="D56" s="407"/>
      <c r="E56" s="408"/>
      <c r="F56" s="408"/>
      <c r="G56" s="408"/>
      <c r="H56" s="408"/>
      <c r="I56" s="408"/>
      <c r="J56" s="408"/>
      <c r="K56" s="408"/>
      <c r="L56" s="409"/>
      <c r="M56" s="410"/>
      <c r="N56" s="425"/>
      <c r="O56" s="425"/>
      <c r="P56" s="425"/>
      <c r="Q56" s="411"/>
      <c r="R56" s="415"/>
      <c r="S56" s="416"/>
      <c r="T56" s="416"/>
      <c r="U56" s="416"/>
      <c r="V56" s="417"/>
      <c r="W56" s="410"/>
      <c r="X56" s="411"/>
      <c r="Y56" s="410"/>
      <c r="Z56" s="411"/>
      <c r="AA56" s="384"/>
      <c r="AB56" s="385"/>
      <c r="AC56" s="386"/>
      <c r="AD56" s="181" t="str">
        <f t="shared" si="0"/>
        <v/>
      </c>
      <c r="AE56" s="181"/>
      <c r="AF56" s="181"/>
      <c r="AG56" s="181" t="str">
        <f t="shared" si="1"/>
        <v/>
      </c>
      <c r="AH56" s="181"/>
      <c r="AI56" s="181"/>
      <c r="AJ56" s="181" t="str">
        <f t="shared" si="2"/>
        <v/>
      </c>
      <c r="AK56" s="181"/>
      <c r="AL56" s="181"/>
      <c r="AM56" s="181" t="str">
        <f t="shared" si="3"/>
        <v/>
      </c>
      <c r="AN56" s="181"/>
      <c r="AO56" s="181"/>
      <c r="AP56" s="181" t="str">
        <f t="shared" si="4"/>
        <v/>
      </c>
      <c r="AQ56" s="181"/>
      <c r="AR56" s="181"/>
      <c r="AS56" s="419"/>
      <c r="AT56" s="420"/>
      <c r="AU56" s="421"/>
      <c r="AV56" s="190" t="str">
        <f t="shared" si="5"/>
        <v/>
      </c>
      <c r="AW56" s="190"/>
      <c r="AX56" s="190"/>
      <c r="AY56" s="188" t="str">
        <f t="shared" si="6"/>
        <v/>
      </c>
      <c r="AZ56" s="188"/>
      <c r="BA56" s="188"/>
      <c r="BB56" s="188" t="str">
        <f t="shared" si="7"/>
        <v/>
      </c>
      <c r="BC56" s="188"/>
      <c r="BD56" s="188"/>
      <c r="BE56" s="182" t="str">
        <f t="shared" si="8"/>
        <v/>
      </c>
      <c r="BF56" s="182"/>
    </row>
    <row r="57" spans="1:67">
      <c r="A57" s="18"/>
      <c r="B57" s="183">
        <v>10</v>
      </c>
      <c r="C57" s="184"/>
      <c r="D57" s="407"/>
      <c r="E57" s="408"/>
      <c r="F57" s="408"/>
      <c r="G57" s="408"/>
      <c r="H57" s="408"/>
      <c r="I57" s="408"/>
      <c r="J57" s="408"/>
      <c r="K57" s="408"/>
      <c r="L57" s="409"/>
      <c r="M57" s="410"/>
      <c r="N57" s="425"/>
      <c r="O57" s="425"/>
      <c r="P57" s="425"/>
      <c r="Q57" s="411"/>
      <c r="R57" s="415"/>
      <c r="S57" s="416"/>
      <c r="T57" s="416"/>
      <c r="U57" s="416"/>
      <c r="V57" s="417"/>
      <c r="W57" s="410"/>
      <c r="X57" s="411"/>
      <c r="Y57" s="410"/>
      <c r="Z57" s="411"/>
      <c r="AA57" s="384"/>
      <c r="AB57" s="385"/>
      <c r="AC57" s="386"/>
      <c r="AD57" s="181" t="str">
        <f t="shared" si="0"/>
        <v/>
      </c>
      <c r="AE57" s="181"/>
      <c r="AF57" s="181"/>
      <c r="AG57" s="181" t="str">
        <f t="shared" si="1"/>
        <v/>
      </c>
      <c r="AH57" s="181"/>
      <c r="AI57" s="181"/>
      <c r="AJ57" s="181" t="str">
        <f t="shared" si="2"/>
        <v/>
      </c>
      <c r="AK57" s="181"/>
      <c r="AL57" s="181"/>
      <c r="AM57" s="181" t="str">
        <f t="shared" si="3"/>
        <v/>
      </c>
      <c r="AN57" s="181"/>
      <c r="AO57" s="181"/>
      <c r="AP57" s="181" t="str">
        <f t="shared" si="4"/>
        <v/>
      </c>
      <c r="AQ57" s="181"/>
      <c r="AR57" s="181"/>
      <c r="AS57" s="419"/>
      <c r="AT57" s="420"/>
      <c r="AU57" s="421"/>
      <c r="AV57" s="190" t="str">
        <f t="shared" si="5"/>
        <v/>
      </c>
      <c r="AW57" s="190"/>
      <c r="AX57" s="190"/>
      <c r="AY57" s="188" t="str">
        <f t="shared" si="6"/>
        <v/>
      </c>
      <c r="AZ57" s="188"/>
      <c r="BA57" s="188"/>
      <c r="BB57" s="188" t="str">
        <f t="shared" si="7"/>
        <v/>
      </c>
      <c r="BC57" s="188"/>
      <c r="BD57" s="188"/>
      <c r="BE57" s="182" t="str">
        <f t="shared" si="8"/>
        <v/>
      </c>
      <c r="BF57" s="182"/>
    </row>
    <row r="58" spans="1:67">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row>
    <row r="59" spans="1:67" ht="4.5" customHeight="1">
      <c r="A59" s="12"/>
      <c r="B59" s="20"/>
      <c r="C59" s="20"/>
      <c r="D59" s="20"/>
      <c r="E59" s="20"/>
      <c r="F59" s="20"/>
      <c r="G59" s="20"/>
      <c r="H59" s="20"/>
      <c r="I59" s="20"/>
      <c r="J59" s="20"/>
      <c r="K59" s="20"/>
      <c r="L59" s="19"/>
      <c r="M59" s="19"/>
      <c r="N59" s="19"/>
      <c r="O59" s="19"/>
      <c r="P59" s="19"/>
      <c r="Q59" s="19"/>
      <c r="R59" s="19"/>
      <c r="S59" s="19"/>
      <c r="T59" s="19"/>
      <c r="U59" s="19"/>
      <c r="V59" s="40"/>
      <c r="W59" s="40"/>
      <c r="X59" s="22"/>
      <c r="Y59" s="22"/>
      <c r="Z59" s="22"/>
      <c r="AA59" s="23"/>
    </row>
    <row r="60" spans="1:67" s="11" customFormat="1" ht="15" customHeight="1">
      <c r="A60" s="24" t="s">
        <v>235</v>
      </c>
      <c r="B60" s="24"/>
      <c r="BG60" s="25"/>
      <c r="BH60" s="25"/>
      <c r="BI60" s="25"/>
      <c r="BJ60" s="25"/>
      <c r="BK60" s="25"/>
      <c r="BL60" s="25"/>
      <c r="BM60" s="25"/>
      <c r="BN60" s="25"/>
      <c r="BO60" s="25"/>
    </row>
    <row r="61" spans="1:67" s="11" customFormat="1" ht="14.25" customHeight="1" thickBot="1">
      <c r="B61" s="24"/>
      <c r="BG61" s="25"/>
      <c r="BH61" s="25" t="s">
        <v>91</v>
      </c>
      <c r="BI61" s="25"/>
      <c r="BJ61" s="25"/>
      <c r="BK61" s="25"/>
      <c r="BL61" s="25"/>
      <c r="BM61" s="25"/>
      <c r="BN61" s="25"/>
      <c r="BO61" s="25"/>
    </row>
    <row r="62" spans="1:67" s="24" customFormat="1" ht="15" customHeight="1">
      <c r="B62" s="194" t="s">
        <v>92</v>
      </c>
      <c r="C62" s="195"/>
      <c r="D62" s="195"/>
      <c r="E62" s="195"/>
      <c r="F62" s="195"/>
      <c r="G62" s="195"/>
      <c r="H62" s="195"/>
      <c r="I62" s="195"/>
      <c r="J62" s="195"/>
      <c r="K62" s="196"/>
      <c r="L62" s="311" t="s">
        <v>93</v>
      </c>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327"/>
      <c r="BG62" s="4"/>
      <c r="BH62" s="4" t="s">
        <v>94</v>
      </c>
      <c r="BI62" s="4"/>
      <c r="BJ62" s="4"/>
      <c r="BK62" s="4"/>
      <c r="BL62" s="4"/>
      <c r="BM62" s="4"/>
      <c r="BN62" s="4"/>
      <c r="BO62" s="4"/>
    </row>
    <row r="63" spans="1:67" s="24" customFormat="1" ht="12.95" customHeight="1">
      <c r="A63" s="200">
        <v>1</v>
      </c>
      <c r="B63" s="426" t="str">
        <f t="shared" ref="B63" si="9">IF(VLOOKUP(A63,$B$48:$L$57,3,FALSE)="","",VLOOKUP(A63,$B$48:$L$57,3,FALSE))</f>
        <v/>
      </c>
      <c r="C63" s="427"/>
      <c r="D63" s="427"/>
      <c r="E63" s="427"/>
      <c r="F63" s="427"/>
      <c r="G63" s="427"/>
      <c r="H63" s="427"/>
      <c r="I63" s="427"/>
      <c r="J63" s="427"/>
      <c r="K63" s="428"/>
      <c r="L63" s="397" t="s">
        <v>95</v>
      </c>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400"/>
      <c r="AL63" s="422"/>
      <c r="AM63" s="423"/>
      <c r="AN63" s="423"/>
      <c r="AO63" s="423"/>
      <c r="AP63" s="424"/>
      <c r="AQ63" s="397"/>
      <c r="AR63" s="398"/>
      <c r="AS63" s="398"/>
      <c r="AT63" s="398"/>
      <c r="AU63" s="398"/>
      <c r="AV63" s="398"/>
      <c r="AW63" s="398"/>
      <c r="AX63" s="398"/>
      <c r="AY63" s="398"/>
      <c r="AZ63" s="399"/>
      <c r="BG63" s="4"/>
      <c r="BH63" s="4" t="s">
        <v>96</v>
      </c>
      <c r="BI63" s="4"/>
      <c r="BJ63" s="4"/>
      <c r="BK63" s="4"/>
      <c r="BL63" s="4"/>
      <c r="BM63" s="4"/>
      <c r="BN63" s="4"/>
      <c r="BO63" s="4"/>
    </row>
    <row r="64" spans="1:67" s="24" customFormat="1" ht="15" customHeight="1">
      <c r="A64" s="200"/>
      <c r="B64" s="429"/>
      <c r="C64" s="430"/>
      <c r="D64" s="430"/>
      <c r="E64" s="430"/>
      <c r="F64" s="430"/>
      <c r="G64" s="430"/>
      <c r="H64" s="430"/>
      <c r="I64" s="430"/>
      <c r="J64" s="430"/>
      <c r="K64" s="431"/>
      <c r="L64" s="441" t="s">
        <v>97</v>
      </c>
      <c r="M64" s="442"/>
      <c r="N64" s="443"/>
      <c r="O64" s="401"/>
      <c r="P64" s="402"/>
      <c r="Q64" s="403"/>
      <c r="R64" s="435" t="s">
        <v>99</v>
      </c>
      <c r="S64" s="436"/>
      <c r="T64" s="437"/>
      <c r="U64" s="391"/>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3"/>
      <c r="BG64" s="4"/>
      <c r="BH64" s="4" t="s">
        <v>101</v>
      </c>
      <c r="BI64" s="4"/>
      <c r="BJ64" s="4"/>
      <c r="BK64" s="4"/>
      <c r="BL64" s="4"/>
      <c r="BM64" s="4"/>
      <c r="BN64" s="4"/>
      <c r="BO64" s="4"/>
    </row>
    <row r="65" spans="1:67" s="24" customFormat="1" ht="15" customHeight="1">
      <c r="A65" s="200"/>
      <c r="B65" s="432"/>
      <c r="C65" s="433"/>
      <c r="D65" s="433"/>
      <c r="E65" s="433"/>
      <c r="F65" s="433"/>
      <c r="G65" s="433"/>
      <c r="H65" s="433"/>
      <c r="I65" s="433"/>
      <c r="J65" s="433"/>
      <c r="K65" s="434"/>
      <c r="L65" s="444"/>
      <c r="M65" s="445"/>
      <c r="N65" s="446"/>
      <c r="O65" s="404"/>
      <c r="P65" s="405"/>
      <c r="Q65" s="406"/>
      <c r="R65" s="438"/>
      <c r="S65" s="439"/>
      <c r="T65" s="440"/>
      <c r="U65" s="394"/>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6"/>
      <c r="BG65" s="4"/>
      <c r="BH65" s="4"/>
      <c r="BI65" s="4"/>
      <c r="BJ65" s="4"/>
      <c r="BK65" s="4"/>
      <c r="BL65" s="4"/>
      <c r="BM65" s="4"/>
      <c r="BN65" s="4"/>
      <c r="BO65" s="4"/>
    </row>
    <row r="66" spans="1:67" s="24" customFormat="1" ht="12.95" customHeight="1">
      <c r="A66" s="200">
        <v>2</v>
      </c>
      <c r="B66" s="426" t="str">
        <f t="shared" ref="B66" si="10">IF(VLOOKUP(A66,$B$48:$L$57,3,FALSE)="","",VLOOKUP(A66,$B$48:$L$57,3,FALSE))</f>
        <v/>
      </c>
      <c r="C66" s="427"/>
      <c r="D66" s="427"/>
      <c r="E66" s="427"/>
      <c r="F66" s="427"/>
      <c r="G66" s="427"/>
      <c r="H66" s="427"/>
      <c r="I66" s="427"/>
      <c r="J66" s="427"/>
      <c r="K66" s="428"/>
      <c r="L66" s="397" t="s">
        <v>95</v>
      </c>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400"/>
      <c r="AL66" s="422"/>
      <c r="AM66" s="423"/>
      <c r="AN66" s="423"/>
      <c r="AO66" s="423"/>
      <c r="AP66" s="424"/>
      <c r="AQ66" s="397"/>
      <c r="AR66" s="398"/>
      <c r="AS66" s="398"/>
      <c r="AT66" s="398"/>
      <c r="AU66" s="398"/>
      <c r="AV66" s="398"/>
      <c r="AW66" s="398"/>
      <c r="AX66" s="398"/>
      <c r="AY66" s="398"/>
      <c r="AZ66" s="399"/>
      <c r="BG66" s="4"/>
      <c r="BH66" s="4" t="s">
        <v>98</v>
      </c>
      <c r="BI66" s="4"/>
      <c r="BJ66" s="4"/>
      <c r="BK66" s="4"/>
      <c r="BL66" s="4"/>
      <c r="BM66" s="4"/>
      <c r="BN66" s="4"/>
      <c r="BO66" s="4"/>
    </row>
    <row r="67" spans="1:67" s="24" customFormat="1" ht="15" customHeight="1">
      <c r="A67" s="200"/>
      <c r="B67" s="429"/>
      <c r="C67" s="430"/>
      <c r="D67" s="430"/>
      <c r="E67" s="430"/>
      <c r="F67" s="430"/>
      <c r="G67" s="430"/>
      <c r="H67" s="430"/>
      <c r="I67" s="430"/>
      <c r="J67" s="430"/>
      <c r="K67" s="431"/>
      <c r="L67" s="441" t="s">
        <v>97</v>
      </c>
      <c r="M67" s="442"/>
      <c r="N67" s="443"/>
      <c r="O67" s="401"/>
      <c r="P67" s="402"/>
      <c r="Q67" s="403"/>
      <c r="R67" s="435" t="s">
        <v>99</v>
      </c>
      <c r="S67" s="436"/>
      <c r="T67" s="437"/>
      <c r="U67" s="391"/>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3"/>
      <c r="BG67" s="4"/>
      <c r="BH67" s="4" t="s">
        <v>103</v>
      </c>
      <c r="BI67" s="4"/>
      <c r="BJ67" s="4"/>
      <c r="BK67" s="4"/>
      <c r="BL67" s="4"/>
      <c r="BM67" s="4"/>
      <c r="BN67" s="4"/>
      <c r="BO67" s="4"/>
    </row>
    <row r="68" spans="1:67" s="24" customFormat="1" ht="15" customHeight="1">
      <c r="A68" s="200"/>
      <c r="B68" s="432"/>
      <c r="C68" s="433"/>
      <c r="D68" s="433"/>
      <c r="E68" s="433"/>
      <c r="F68" s="433"/>
      <c r="G68" s="433"/>
      <c r="H68" s="433"/>
      <c r="I68" s="433"/>
      <c r="J68" s="433"/>
      <c r="K68" s="434"/>
      <c r="L68" s="444"/>
      <c r="M68" s="445"/>
      <c r="N68" s="446"/>
      <c r="O68" s="404"/>
      <c r="P68" s="405"/>
      <c r="Q68" s="406"/>
      <c r="R68" s="438"/>
      <c r="S68" s="439"/>
      <c r="T68" s="440"/>
      <c r="U68" s="394"/>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6"/>
      <c r="BG68" s="4"/>
      <c r="BH68" s="4" t="s">
        <v>236</v>
      </c>
      <c r="BI68" s="4"/>
      <c r="BJ68" s="4"/>
      <c r="BK68" s="4"/>
      <c r="BL68" s="4"/>
      <c r="BM68" s="4"/>
      <c r="BN68" s="4"/>
      <c r="BO68" s="4"/>
    </row>
    <row r="69" spans="1:67" s="24" customFormat="1" ht="12.95" customHeight="1">
      <c r="A69" s="200">
        <v>3</v>
      </c>
      <c r="B69" s="426" t="str">
        <f t="shared" ref="B69" si="11">IF(VLOOKUP(A69,$B$48:$L$57,3,FALSE)="","",VLOOKUP(A69,$B$48:$L$57,3,FALSE))</f>
        <v/>
      </c>
      <c r="C69" s="427"/>
      <c r="D69" s="427"/>
      <c r="E69" s="427"/>
      <c r="F69" s="427"/>
      <c r="G69" s="427"/>
      <c r="H69" s="427"/>
      <c r="I69" s="427"/>
      <c r="J69" s="427"/>
      <c r="K69" s="428"/>
      <c r="L69" s="397" t="s">
        <v>95</v>
      </c>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400"/>
      <c r="AL69" s="422"/>
      <c r="AM69" s="423"/>
      <c r="AN69" s="423"/>
      <c r="AO69" s="423"/>
      <c r="AP69" s="424"/>
      <c r="AQ69" s="397"/>
      <c r="AR69" s="398"/>
      <c r="AS69" s="398"/>
      <c r="AT69" s="398"/>
      <c r="AU69" s="398"/>
      <c r="AV69" s="398"/>
      <c r="AW69" s="398"/>
      <c r="AX69" s="398"/>
      <c r="AY69" s="398"/>
      <c r="AZ69" s="399"/>
      <c r="BG69" s="4"/>
      <c r="BH69" s="4"/>
      <c r="BI69" s="4"/>
      <c r="BJ69" s="4"/>
      <c r="BK69" s="4"/>
      <c r="BL69" s="4"/>
      <c r="BM69" s="4"/>
      <c r="BN69" s="4"/>
      <c r="BO69" s="4"/>
    </row>
    <row r="70" spans="1:67" s="24" customFormat="1" ht="15" customHeight="1">
      <c r="A70" s="200"/>
      <c r="B70" s="429"/>
      <c r="C70" s="430"/>
      <c r="D70" s="430"/>
      <c r="E70" s="430"/>
      <c r="F70" s="430"/>
      <c r="G70" s="430"/>
      <c r="H70" s="430"/>
      <c r="I70" s="430"/>
      <c r="J70" s="430"/>
      <c r="K70" s="431"/>
      <c r="L70" s="441" t="s">
        <v>97</v>
      </c>
      <c r="M70" s="442"/>
      <c r="N70" s="443"/>
      <c r="O70" s="401"/>
      <c r="P70" s="402"/>
      <c r="Q70" s="403"/>
      <c r="R70" s="435" t="s">
        <v>99</v>
      </c>
      <c r="S70" s="436"/>
      <c r="T70" s="437"/>
      <c r="U70" s="391"/>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c r="AZ70" s="393"/>
    </row>
    <row r="71" spans="1:67" s="24" customFormat="1" ht="15" customHeight="1">
      <c r="A71" s="200"/>
      <c r="B71" s="432"/>
      <c r="C71" s="433"/>
      <c r="D71" s="433"/>
      <c r="E71" s="433"/>
      <c r="F71" s="433"/>
      <c r="G71" s="433"/>
      <c r="H71" s="433"/>
      <c r="I71" s="433"/>
      <c r="J71" s="433"/>
      <c r="K71" s="434"/>
      <c r="L71" s="444"/>
      <c r="M71" s="445"/>
      <c r="N71" s="446"/>
      <c r="O71" s="404"/>
      <c r="P71" s="405"/>
      <c r="Q71" s="406"/>
      <c r="R71" s="438"/>
      <c r="S71" s="439"/>
      <c r="T71" s="440"/>
      <c r="U71" s="394"/>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6"/>
    </row>
    <row r="72" spans="1:67" s="24" customFormat="1" ht="12.95" customHeight="1">
      <c r="A72" s="200">
        <v>4</v>
      </c>
      <c r="B72" s="426" t="str">
        <f t="shared" ref="B72" si="12">IF(VLOOKUP(A72,$B$48:$L$57,3,FALSE)="","",VLOOKUP(A72,$B$48:$L$57,3,FALSE))</f>
        <v/>
      </c>
      <c r="C72" s="427"/>
      <c r="D72" s="427"/>
      <c r="E72" s="427"/>
      <c r="F72" s="427"/>
      <c r="G72" s="427"/>
      <c r="H72" s="427"/>
      <c r="I72" s="427"/>
      <c r="J72" s="427"/>
      <c r="K72" s="428"/>
      <c r="L72" s="397" t="s">
        <v>95</v>
      </c>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400"/>
      <c r="AL72" s="422"/>
      <c r="AM72" s="423"/>
      <c r="AN72" s="423"/>
      <c r="AO72" s="423"/>
      <c r="AP72" s="424"/>
      <c r="AQ72" s="397"/>
      <c r="AR72" s="398"/>
      <c r="AS72" s="398"/>
      <c r="AT72" s="398"/>
      <c r="AU72" s="398"/>
      <c r="AV72" s="398"/>
      <c r="AW72" s="398"/>
      <c r="AX72" s="398"/>
      <c r="AY72" s="398"/>
      <c r="AZ72" s="399"/>
    </row>
    <row r="73" spans="1:67" s="24" customFormat="1" ht="15" customHeight="1">
      <c r="A73" s="200"/>
      <c r="B73" s="429"/>
      <c r="C73" s="430"/>
      <c r="D73" s="430"/>
      <c r="E73" s="430"/>
      <c r="F73" s="430"/>
      <c r="G73" s="430"/>
      <c r="H73" s="430"/>
      <c r="I73" s="430"/>
      <c r="J73" s="430"/>
      <c r="K73" s="431"/>
      <c r="L73" s="441" t="s">
        <v>97</v>
      </c>
      <c r="M73" s="442"/>
      <c r="N73" s="443"/>
      <c r="O73" s="401"/>
      <c r="P73" s="402"/>
      <c r="Q73" s="403"/>
      <c r="R73" s="435" t="s">
        <v>99</v>
      </c>
      <c r="S73" s="436"/>
      <c r="T73" s="437"/>
      <c r="U73" s="391"/>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3"/>
    </row>
    <row r="74" spans="1:67" s="24" customFormat="1" ht="15" customHeight="1">
      <c r="A74" s="200"/>
      <c r="B74" s="432"/>
      <c r="C74" s="433"/>
      <c r="D74" s="433"/>
      <c r="E74" s="433"/>
      <c r="F74" s="433"/>
      <c r="G74" s="433"/>
      <c r="H74" s="433"/>
      <c r="I74" s="433"/>
      <c r="J74" s="433"/>
      <c r="K74" s="434"/>
      <c r="L74" s="444"/>
      <c r="M74" s="445"/>
      <c r="N74" s="446"/>
      <c r="O74" s="404"/>
      <c r="P74" s="405"/>
      <c r="Q74" s="406"/>
      <c r="R74" s="438"/>
      <c r="S74" s="439"/>
      <c r="T74" s="440"/>
      <c r="U74" s="394"/>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6"/>
    </row>
    <row r="75" spans="1:67" s="24" customFormat="1" ht="12.95" customHeight="1">
      <c r="A75" s="200">
        <v>5</v>
      </c>
      <c r="B75" s="426" t="str">
        <f>IF(VLOOKUP(A75,$B$48:$L$57,3,FALSE)="","",VLOOKUP(A75,$B$48:$L$57,3,FALSE))</f>
        <v/>
      </c>
      <c r="C75" s="427"/>
      <c r="D75" s="427"/>
      <c r="E75" s="427"/>
      <c r="F75" s="427"/>
      <c r="G75" s="427"/>
      <c r="H75" s="427"/>
      <c r="I75" s="427"/>
      <c r="J75" s="427"/>
      <c r="K75" s="428"/>
      <c r="L75" s="397" t="s">
        <v>95</v>
      </c>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400"/>
      <c r="AL75" s="422"/>
      <c r="AM75" s="423"/>
      <c r="AN75" s="423"/>
      <c r="AO75" s="423"/>
      <c r="AP75" s="424"/>
      <c r="AQ75" s="397"/>
      <c r="AR75" s="398"/>
      <c r="AS75" s="398"/>
      <c r="AT75" s="398"/>
      <c r="AU75" s="398"/>
      <c r="AV75" s="398"/>
      <c r="AW75" s="398"/>
      <c r="AX75" s="398"/>
      <c r="AY75" s="398"/>
      <c r="AZ75" s="399"/>
    </row>
    <row r="76" spans="1:67" s="24" customFormat="1" ht="15" customHeight="1">
      <c r="A76" s="200"/>
      <c r="B76" s="429"/>
      <c r="C76" s="430"/>
      <c r="D76" s="430"/>
      <c r="E76" s="430"/>
      <c r="F76" s="430"/>
      <c r="G76" s="430"/>
      <c r="H76" s="430"/>
      <c r="I76" s="430"/>
      <c r="J76" s="430"/>
      <c r="K76" s="431"/>
      <c r="L76" s="441" t="s">
        <v>97</v>
      </c>
      <c r="M76" s="442"/>
      <c r="N76" s="443"/>
      <c r="O76" s="401"/>
      <c r="P76" s="402"/>
      <c r="Q76" s="403"/>
      <c r="R76" s="435" t="s">
        <v>99</v>
      </c>
      <c r="S76" s="436"/>
      <c r="T76" s="437"/>
      <c r="U76" s="391"/>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2"/>
      <c r="AY76" s="392"/>
      <c r="AZ76" s="393"/>
    </row>
    <row r="77" spans="1:67" s="24" customFormat="1" ht="15" customHeight="1">
      <c r="A77" s="200"/>
      <c r="B77" s="432"/>
      <c r="C77" s="433"/>
      <c r="D77" s="433"/>
      <c r="E77" s="433"/>
      <c r="F77" s="433"/>
      <c r="G77" s="433"/>
      <c r="H77" s="433"/>
      <c r="I77" s="433"/>
      <c r="J77" s="433"/>
      <c r="K77" s="434"/>
      <c r="L77" s="444"/>
      <c r="M77" s="445"/>
      <c r="N77" s="446"/>
      <c r="O77" s="404"/>
      <c r="P77" s="405"/>
      <c r="Q77" s="406"/>
      <c r="R77" s="438"/>
      <c r="S77" s="439"/>
      <c r="T77" s="440"/>
      <c r="U77" s="394"/>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5"/>
      <c r="AY77" s="395"/>
      <c r="AZ77" s="396"/>
    </row>
    <row r="78" spans="1:67" s="24" customFormat="1" ht="12.95" customHeight="1">
      <c r="A78" s="200">
        <v>6</v>
      </c>
      <c r="B78" s="426" t="str">
        <f t="shared" ref="B78" si="13">IF(VLOOKUP(A78,$B$48:$L$57,3,FALSE)="","",VLOOKUP(A78,$B$48:$L$57,3,FALSE))</f>
        <v/>
      </c>
      <c r="C78" s="427"/>
      <c r="D78" s="427"/>
      <c r="E78" s="427"/>
      <c r="F78" s="427"/>
      <c r="G78" s="427"/>
      <c r="H78" s="427"/>
      <c r="I78" s="427"/>
      <c r="J78" s="427"/>
      <c r="K78" s="428"/>
      <c r="L78" s="397" t="s">
        <v>95</v>
      </c>
      <c r="M78" s="398"/>
      <c r="N78" s="398"/>
      <c r="O78" s="398"/>
      <c r="P78" s="398"/>
      <c r="Q78" s="398"/>
      <c r="R78" s="398"/>
      <c r="S78" s="398"/>
      <c r="T78" s="398"/>
      <c r="U78" s="398"/>
      <c r="V78" s="398"/>
      <c r="W78" s="398"/>
      <c r="X78" s="398"/>
      <c r="Y78" s="398"/>
      <c r="Z78" s="398"/>
      <c r="AA78" s="398"/>
      <c r="AB78" s="398"/>
      <c r="AC78" s="398"/>
      <c r="AD78" s="398"/>
      <c r="AE78" s="398"/>
      <c r="AF78" s="398"/>
      <c r="AG78" s="398"/>
      <c r="AH78" s="398"/>
      <c r="AI78" s="398"/>
      <c r="AJ78" s="398"/>
      <c r="AK78" s="400"/>
      <c r="AL78" s="422"/>
      <c r="AM78" s="423"/>
      <c r="AN78" s="423"/>
      <c r="AO78" s="423"/>
      <c r="AP78" s="424"/>
      <c r="AQ78" s="397"/>
      <c r="AR78" s="398"/>
      <c r="AS78" s="398"/>
      <c r="AT78" s="398"/>
      <c r="AU78" s="398"/>
      <c r="AV78" s="398"/>
      <c r="AW78" s="398"/>
      <c r="AX78" s="398"/>
      <c r="AY78" s="398"/>
      <c r="AZ78" s="399"/>
    </row>
    <row r="79" spans="1:67" s="24" customFormat="1" ht="15" customHeight="1">
      <c r="A79" s="200"/>
      <c r="B79" s="429"/>
      <c r="C79" s="430"/>
      <c r="D79" s="430"/>
      <c r="E79" s="430"/>
      <c r="F79" s="430"/>
      <c r="G79" s="430"/>
      <c r="H79" s="430"/>
      <c r="I79" s="430"/>
      <c r="J79" s="430"/>
      <c r="K79" s="431"/>
      <c r="L79" s="441" t="s">
        <v>97</v>
      </c>
      <c r="M79" s="442"/>
      <c r="N79" s="443"/>
      <c r="O79" s="401"/>
      <c r="P79" s="402"/>
      <c r="Q79" s="403"/>
      <c r="R79" s="435" t="s">
        <v>99</v>
      </c>
      <c r="S79" s="436"/>
      <c r="T79" s="437"/>
      <c r="U79" s="391"/>
      <c r="V79" s="392"/>
      <c r="W79" s="392"/>
      <c r="X79" s="392"/>
      <c r="Y79" s="392"/>
      <c r="Z79" s="392"/>
      <c r="AA79" s="392"/>
      <c r="AB79" s="392"/>
      <c r="AC79" s="392"/>
      <c r="AD79" s="392"/>
      <c r="AE79" s="392"/>
      <c r="AF79" s="392"/>
      <c r="AG79" s="392"/>
      <c r="AH79" s="392"/>
      <c r="AI79" s="392"/>
      <c r="AJ79" s="392"/>
      <c r="AK79" s="392"/>
      <c r="AL79" s="392"/>
      <c r="AM79" s="392"/>
      <c r="AN79" s="392"/>
      <c r="AO79" s="392"/>
      <c r="AP79" s="392"/>
      <c r="AQ79" s="392"/>
      <c r="AR79" s="392"/>
      <c r="AS79" s="392"/>
      <c r="AT79" s="392"/>
      <c r="AU79" s="392"/>
      <c r="AV79" s="392"/>
      <c r="AW79" s="392"/>
      <c r="AX79" s="392"/>
      <c r="AY79" s="392"/>
      <c r="AZ79" s="393"/>
    </row>
    <row r="80" spans="1:67" s="24" customFormat="1" ht="15" customHeight="1">
      <c r="A80" s="200"/>
      <c r="B80" s="432"/>
      <c r="C80" s="433"/>
      <c r="D80" s="433"/>
      <c r="E80" s="433"/>
      <c r="F80" s="433"/>
      <c r="G80" s="433"/>
      <c r="H80" s="433"/>
      <c r="I80" s="433"/>
      <c r="J80" s="433"/>
      <c r="K80" s="434"/>
      <c r="L80" s="444"/>
      <c r="M80" s="445"/>
      <c r="N80" s="446"/>
      <c r="O80" s="404"/>
      <c r="P80" s="405"/>
      <c r="Q80" s="406"/>
      <c r="R80" s="438"/>
      <c r="S80" s="439"/>
      <c r="T80" s="440"/>
      <c r="U80" s="394"/>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5"/>
      <c r="AY80" s="395"/>
      <c r="AZ80" s="396"/>
    </row>
    <row r="81" spans="1:57" s="24" customFormat="1" ht="12.95" customHeight="1">
      <c r="A81" s="200">
        <v>7</v>
      </c>
      <c r="B81" s="426" t="str">
        <f t="shared" ref="B81" si="14">IF(VLOOKUP(A81,$B$48:$L$57,3,FALSE)="","",VLOOKUP(A81,$B$48:$L$57,3,FALSE))</f>
        <v/>
      </c>
      <c r="C81" s="427"/>
      <c r="D81" s="427"/>
      <c r="E81" s="427"/>
      <c r="F81" s="427"/>
      <c r="G81" s="427"/>
      <c r="H81" s="427"/>
      <c r="I81" s="427"/>
      <c r="J81" s="427"/>
      <c r="K81" s="428"/>
      <c r="L81" s="397" t="s">
        <v>95</v>
      </c>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400"/>
      <c r="AL81" s="422"/>
      <c r="AM81" s="423"/>
      <c r="AN81" s="423"/>
      <c r="AO81" s="423"/>
      <c r="AP81" s="424"/>
      <c r="AQ81" s="397"/>
      <c r="AR81" s="398"/>
      <c r="AS81" s="398"/>
      <c r="AT81" s="398"/>
      <c r="AU81" s="398"/>
      <c r="AV81" s="398"/>
      <c r="AW81" s="398"/>
      <c r="AX81" s="398"/>
      <c r="AY81" s="398"/>
      <c r="AZ81" s="399"/>
    </row>
    <row r="82" spans="1:57" s="24" customFormat="1" ht="15" customHeight="1">
      <c r="A82" s="200"/>
      <c r="B82" s="429"/>
      <c r="C82" s="430"/>
      <c r="D82" s="430"/>
      <c r="E82" s="430"/>
      <c r="F82" s="430"/>
      <c r="G82" s="430"/>
      <c r="H82" s="430"/>
      <c r="I82" s="430"/>
      <c r="J82" s="430"/>
      <c r="K82" s="431"/>
      <c r="L82" s="441" t="s">
        <v>97</v>
      </c>
      <c r="M82" s="442"/>
      <c r="N82" s="443"/>
      <c r="O82" s="401"/>
      <c r="P82" s="402"/>
      <c r="Q82" s="403"/>
      <c r="R82" s="435" t="s">
        <v>99</v>
      </c>
      <c r="S82" s="436"/>
      <c r="T82" s="437"/>
      <c r="U82" s="391"/>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3"/>
    </row>
    <row r="83" spans="1:57" s="24" customFormat="1" ht="15" customHeight="1">
      <c r="A83" s="200"/>
      <c r="B83" s="432"/>
      <c r="C83" s="433"/>
      <c r="D83" s="433"/>
      <c r="E83" s="433"/>
      <c r="F83" s="433"/>
      <c r="G83" s="433"/>
      <c r="H83" s="433"/>
      <c r="I83" s="433"/>
      <c r="J83" s="433"/>
      <c r="K83" s="434"/>
      <c r="L83" s="444"/>
      <c r="M83" s="445"/>
      <c r="N83" s="446"/>
      <c r="O83" s="404"/>
      <c r="P83" s="405"/>
      <c r="Q83" s="406"/>
      <c r="R83" s="438"/>
      <c r="S83" s="439"/>
      <c r="T83" s="440"/>
      <c r="U83" s="394"/>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395"/>
      <c r="AY83" s="395"/>
      <c r="AZ83" s="396"/>
    </row>
    <row r="84" spans="1:57" s="24" customFormat="1" ht="12.95" customHeight="1">
      <c r="A84" s="200">
        <v>8</v>
      </c>
      <c r="B84" s="426" t="str">
        <f>IF(VLOOKUP(A84,$B$48:$L$57,3,FALSE)="","",VLOOKUP(A84,$B$48:$L$57,3,FALSE))</f>
        <v/>
      </c>
      <c r="C84" s="427"/>
      <c r="D84" s="427"/>
      <c r="E84" s="427"/>
      <c r="F84" s="427"/>
      <c r="G84" s="427"/>
      <c r="H84" s="427"/>
      <c r="I84" s="427"/>
      <c r="J84" s="427"/>
      <c r="K84" s="428"/>
      <c r="L84" s="397" t="s">
        <v>95</v>
      </c>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400"/>
      <c r="AL84" s="422"/>
      <c r="AM84" s="423"/>
      <c r="AN84" s="423"/>
      <c r="AO84" s="423"/>
      <c r="AP84" s="424"/>
      <c r="AQ84" s="397"/>
      <c r="AR84" s="398"/>
      <c r="AS84" s="398"/>
      <c r="AT84" s="398"/>
      <c r="AU84" s="398"/>
      <c r="AV84" s="398"/>
      <c r="AW84" s="398"/>
      <c r="AX84" s="398"/>
      <c r="AY84" s="398"/>
      <c r="AZ84" s="399"/>
    </row>
    <row r="85" spans="1:57" s="24" customFormat="1" ht="15" customHeight="1">
      <c r="A85" s="200"/>
      <c r="B85" s="429"/>
      <c r="C85" s="430"/>
      <c r="D85" s="430"/>
      <c r="E85" s="430"/>
      <c r="F85" s="430"/>
      <c r="G85" s="430"/>
      <c r="H85" s="430"/>
      <c r="I85" s="430"/>
      <c r="J85" s="430"/>
      <c r="K85" s="431"/>
      <c r="L85" s="441" t="s">
        <v>97</v>
      </c>
      <c r="M85" s="442"/>
      <c r="N85" s="443"/>
      <c r="O85" s="401"/>
      <c r="P85" s="402"/>
      <c r="Q85" s="403"/>
      <c r="R85" s="435" t="s">
        <v>99</v>
      </c>
      <c r="S85" s="436"/>
      <c r="T85" s="437"/>
      <c r="U85" s="391"/>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2"/>
      <c r="AY85" s="392"/>
      <c r="AZ85" s="393"/>
    </row>
    <row r="86" spans="1:57" s="24" customFormat="1" ht="15" customHeight="1">
      <c r="A86" s="200"/>
      <c r="B86" s="432"/>
      <c r="C86" s="433"/>
      <c r="D86" s="433"/>
      <c r="E86" s="433"/>
      <c r="F86" s="433"/>
      <c r="G86" s="433"/>
      <c r="H86" s="433"/>
      <c r="I86" s="433"/>
      <c r="J86" s="433"/>
      <c r="K86" s="434"/>
      <c r="L86" s="444"/>
      <c r="M86" s="445"/>
      <c r="N86" s="446"/>
      <c r="O86" s="404"/>
      <c r="P86" s="405"/>
      <c r="Q86" s="406"/>
      <c r="R86" s="438"/>
      <c r="S86" s="439"/>
      <c r="T86" s="440"/>
      <c r="U86" s="394"/>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395"/>
      <c r="AY86" s="395"/>
      <c r="AZ86" s="396"/>
    </row>
    <row r="87" spans="1:57" s="24" customFormat="1" ht="12.95" customHeight="1">
      <c r="A87" s="200">
        <v>9</v>
      </c>
      <c r="B87" s="426" t="str">
        <f t="shared" ref="B87" si="15">IF(VLOOKUP(A87,$B$48:$L$57,3,FALSE)="","",VLOOKUP(A87,$B$48:$L$57,3,FALSE))</f>
        <v/>
      </c>
      <c r="C87" s="427"/>
      <c r="D87" s="427"/>
      <c r="E87" s="427"/>
      <c r="F87" s="427"/>
      <c r="G87" s="427"/>
      <c r="H87" s="427"/>
      <c r="I87" s="427"/>
      <c r="J87" s="427"/>
      <c r="K87" s="428"/>
      <c r="L87" s="397" t="s">
        <v>95</v>
      </c>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400"/>
      <c r="AL87" s="422"/>
      <c r="AM87" s="423"/>
      <c r="AN87" s="423"/>
      <c r="AO87" s="423"/>
      <c r="AP87" s="424"/>
      <c r="AQ87" s="397"/>
      <c r="AR87" s="398"/>
      <c r="AS87" s="398"/>
      <c r="AT87" s="398"/>
      <c r="AU87" s="398"/>
      <c r="AV87" s="398"/>
      <c r="AW87" s="398"/>
      <c r="AX87" s="398"/>
      <c r="AY87" s="398"/>
      <c r="AZ87" s="399"/>
    </row>
    <row r="88" spans="1:57" s="24" customFormat="1" ht="15" customHeight="1">
      <c r="A88" s="200"/>
      <c r="B88" s="429"/>
      <c r="C88" s="430"/>
      <c r="D88" s="430"/>
      <c r="E88" s="430"/>
      <c r="F88" s="430"/>
      <c r="G88" s="430"/>
      <c r="H88" s="430"/>
      <c r="I88" s="430"/>
      <c r="J88" s="430"/>
      <c r="K88" s="431"/>
      <c r="L88" s="441" t="s">
        <v>97</v>
      </c>
      <c r="M88" s="442"/>
      <c r="N88" s="443"/>
      <c r="O88" s="401"/>
      <c r="P88" s="402"/>
      <c r="Q88" s="403"/>
      <c r="R88" s="435" t="s">
        <v>99</v>
      </c>
      <c r="S88" s="436"/>
      <c r="T88" s="437"/>
      <c r="U88" s="391"/>
      <c r="V88" s="392"/>
      <c r="W88" s="392"/>
      <c r="X88" s="392"/>
      <c r="Y88" s="392"/>
      <c r="Z88" s="392"/>
      <c r="AA88" s="392"/>
      <c r="AB88" s="392"/>
      <c r="AC88" s="392"/>
      <c r="AD88" s="392"/>
      <c r="AE88" s="392"/>
      <c r="AF88" s="392"/>
      <c r="AG88" s="392"/>
      <c r="AH88" s="392"/>
      <c r="AI88" s="392"/>
      <c r="AJ88" s="392"/>
      <c r="AK88" s="392"/>
      <c r="AL88" s="392"/>
      <c r="AM88" s="392"/>
      <c r="AN88" s="392"/>
      <c r="AO88" s="392"/>
      <c r="AP88" s="392"/>
      <c r="AQ88" s="392"/>
      <c r="AR88" s="392"/>
      <c r="AS88" s="392"/>
      <c r="AT88" s="392"/>
      <c r="AU88" s="392"/>
      <c r="AV88" s="392"/>
      <c r="AW88" s="392"/>
      <c r="AX88" s="392"/>
      <c r="AY88" s="392"/>
      <c r="AZ88" s="393"/>
    </row>
    <row r="89" spans="1:57" s="24" customFormat="1" ht="15" customHeight="1">
      <c r="A89" s="200"/>
      <c r="B89" s="432"/>
      <c r="C89" s="433"/>
      <c r="D89" s="433"/>
      <c r="E89" s="433"/>
      <c r="F89" s="433"/>
      <c r="G89" s="433"/>
      <c r="H89" s="433"/>
      <c r="I89" s="433"/>
      <c r="J89" s="433"/>
      <c r="K89" s="434"/>
      <c r="L89" s="444"/>
      <c r="M89" s="445"/>
      <c r="N89" s="446"/>
      <c r="O89" s="404"/>
      <c r="P89" s="405"/>
      <c r="Q89" s="406"/>
      <c r="R89" s="438"/>
      <c r="S89" s="439"/>
      <c r="T89" s="440"/>
      <c r="U89" s="394"/>
      <c r="V89" s="395"/>
      <c r="W89" s="395"/>
      <c r="X89" s="395"/>
      <c r="Y89" s="395"/>
      <c r="Z89" s="395"/>
      <c r="AA89" s="395"/>
      <c r="AB89" s="395"/>
      <c r="AC89" s="395"/>
      <c r="AD89" s="395"/>
      <c r="AE89" s="395"/>
      <c r="AF89" s="395"/>
      <c r="AG89" s="395"/>
      <c r="AH89" s="395"/>
      <c r="AI89" s="395"/>
      <c r="AJ89" s="395"/>
      <c r="AK89" s="395"/>
      <c r="AL89" s="395"/>
      <c r="AM89" s="395"/>
      <c r="AN89" s="395"/>
      <c r="AO89" s="395"/>
      <c r="AP89" s="395"/>
      <c r="AQ89" s="395"/>
      <c r="AR89" s="395"/>
      <c r="AS89" s="395"/>
      <c r="AT89" s="395"/>
      <c r="AU89" s="395"/>
      <c r="AV89" s="395"/>
      <c r="AW89" s="395"/>
      <c r="AX89" s="395"/>
      <c r="AY89" s="395"/>
      <c r="AZ89" s="396"/>
    </row>
    <row r="90" spans="1:57" s="24" customFormat="1" ht="12.95" customHeight="1">
      <c r="A90" s="200">
        <v>10</v>
      </c>
      <c r="B90" s="426" t="str">
        <f t="shared" ref="B90" si="16">IF(VLOOKUP(A90,$B$48:$L$57,3,FALSE)="","",VLOOKUP(A90,$B$48:$L$57,3,FALSE))</f>
        <v/>
      </c>
      <c r="C90" s="427"/>
      <c r="D90" s="427"/>
      <c r="E90" s="427"/>
      <c r="F90" s="427"/>
      <c r="G90" s="427"/>
      <c r="H90" s="427"/>
      <c r="I90" s="427"/>
      <c r="J90" s="427"/>
      <c r="K90" s="428"/>
      <c r="L90" s="397" t="s">
        <v>95</v>
      </c>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400"/>
      <c r="AL90" s="422"/>
      <c r="AM90" s="423"/>
      <c r="AN90" s="423"/>
      <c r="AO90" s="423"/>
      <c r="AP90" s="424"/>
      <c r="AQ90" s="397"/>
      <c r="AR90" s="398"/>
      <c r="AS90" s="398"/>
      <c r="AT90" s="398"/>
      <c r="AU90" s="398"/>
      <c r="AV90" s="398"/>
      <c r="AW90" s="398"/>
      <c r="AX90" s="398"/>
      <c r="AY90" s="398"/>
      <c r="AZ90" s="399"/>
    </row>
    <row r="91" spans="1:57" s="24" customFormat="1" ht="15" customHeight="1">
      <c r="A91" s="200"/>
      <c r="B91" s="429"/>
      <c r="C91" s="430"/>
      <c r="D91" s="430"/>
      <c r="E91" s="430"/>
      <c r="F91" s="430"/>
      <c r="G91" s="430"/>
      <c r="H91" s="430"/>
      <c r="I91" s="430"/>
      <c r="J91" s="430"/>
      <c r="K91" s="431"/>
      <c r="L91" s="441" t="s">
        <v>97</v>
      </c>
      <c r="M91" s="442"/>
      <c r="N91" s="443"/>
      <c r="O91" s="401"/>
      <c r="P91" s="402"/>
      <c r="Q91" s="403"/>
      <c r="R91" s="435" t="s">
        <v>99</v>
      </c>
      <c r="S91" s="436"/>
      <c r="T91" s="437"/>
      <c r="U91" s="391"/>
      <c r="V91" s="392"/>
      <c r="W91" s="392"/>
      <c r="X91" s="392"/>
      <c r="Y91" s="392"/>
      <c r="Z91" s="392"/>
      <c r="AA91" s="392"/>
      <c r="AB91" s="392"/>
      <c r="AC91" s="392"/>
      <c r="AD91" s="392"/>
      <c r="AE91" s="392"/>
      <c r="AF91" s="392"/>
      <c r="AG91" s="392"/>
      <c r="AH91" s="392"/>
      <c r="AI91" s="392"/>
      <c r="AJ91" s="392"/>
      <c r="AK91" s="392"/>
      <c r="AL91" s="392"/>
      <c r="AM91" s="392"/>
      <c r="AN91" s="392"/>
      <c r="AO91" s="392"/>
      <c r="AP91" s="392"/>
      <c r="AQ91" s="392"/>
      <c r="AR91" s="392"/>
      <c r="AS91" s="392"/>
      <c r="AT91" s="392"/>
      <c r="AU91" s="392"/>
      <c r="AV91" s="392"/>
      <c r="AW91" s="392"/>
      <c r="AX91" s="392"/>
      <c r="AY91" s="392"/>
      <c r="AZ91" s="393"/>
    </row>
    <row r="92" spans="1:57" s="24" customFormat="1" ht="15" customHeight="1">
      <c r="A92" s="200"/>
      <c r="B92" s="432"/>
      <c r="C92" s="433"/>
      <c r="D92" s="433"/>
      <c r="E92" s="433"/>
      <c r="F92" s="433"/>
      <c r="G92" s="433"/>
      <c r="H92" s="433"/>
      <c r="I92" s="433"/>
      <c r="J92" s="433"/>
      <c r="K92" s="434"/>
      <c r="L92" s="444"/>
      <c r="M92" s="445"/>
      <c r="N92" s="446"/>
      <c r="O92" s="404"/>
      <c r="P92" s="405"/>
      <c r="Q92" s="406"/>
      <c r="R92" s="438"/>
      <c r="S92" s="439"/>
      <c r="T92" s="440"/>
      <c r="U92" s="394"/>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5"/>
      <c r="AY92" s="395"/>
      <c r="AZ92" s="396"/>
    </row>
    <row r="93" spans="1:57" s="24" customFormat="1" ht="15" customHeight="1">
      <c r="A93" s="26"/>
      <c r="C93" s="20"/>
      <c r="D93" s="20"/>
      <c r="E93" s="20"/>
      <c r="F93" s="20"/>
      <c r="G93" s="20"/>
      <c r="H93" s="20"/>
      <c r="I93" s="20"/>
      <c r="J93" s="20"/>
      <c r="K93" s="20"/>
      <c r="L93" s="20"/>
      <c r="M93" s="27"/>
      <c r="N93" s="27"/>
      <c r="O93" s="27"/>
      <c r="P93" s="28"/>
      <c r="Q93" s="28"/>
      <c r="R93" s="28"/>
      <c r="S93" s="15"/>
      <c r="T93" s="15"/>
      <c r="U93" s="15"/>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1:57" s="24" customFormat="1" ht="1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row>
    <row r="95" spans="1:57" s="24" customFormat="1" ht="1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row>
    <row r="96" spans="1:57" s="24" customFormat="1" ht="15" customHeight="1">
      <c r="A96" s="26"/>
      <c r="B96" s="172" t="s">
        <v>107</v>
      </c>
      <c r="C96" s="172"/>
      <c r="D96" s="172"/>
      <c r="E96" s="172"/>
      <c r="F96" s="172"/>
      <c r="G96" s="172"/>
      <c r="H96" s="172"/>
      <c r="I96" s="173"/>
      <c r="J96" s="178" t="s">
        <v>57</v>
      </c>
      <c r="K96" s="178"/>
      <c r="L96" s="178"/>
      <c r="M96" s="178"/>
      <c r="N96" s="178"/>
      <c r="O96" s="179" t="e">
        <f>SUM(AH99:AH108,U112:U131)*$BC$15</f>
        <v>#DIV/0!</v>
      </c>
      <c r="P96" s="179"/>
      <c r="Q96" s="179"/>
      <c r="R96" s="179"/>
      <c r="S96" s="179"/>
      <c r="T96" s="179"/>
      <c r="U96" s="30"/>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row>
    <row r="97" spans="1:64" s="24" customFormat="1" ht="15" customHeight="1">
      <c r="A97" s="26"/>
      <c r="B97" s="26"/>
      <c r="C97" s="250" t="s">
        <v>108</v>
      </c>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row>
    <row r="98" spans="1:64" s="24" customFormat="1" ht="15" customHeight="1">
      <c r="A98" s="26"/>
      <c r="B98" s="167"/>
      <c r="C98" s="167"/>
      <c r="D98" s="167" t="s">
        <v>92</v>
      </c>
      <c r="E98" s="167"/>
      <c r="F98" s="167"/>
      <c r="G98" s="167"/>
      <c r="H98" s="167"/>
      <c r="I98" s="167"/>
      <c r="J98" s="167"/>
      <c r="K98" s="167"/>
      <c r="L98" s="167"/>
      <c r="M98" s="246" t="s">
        <v>109</v>
      </c>
      <c r="N98" s="247"/>
      <c r="O98" s="247"/>
      <c r="P98" s="247"/>
      <c r="Q98" s="247"/>
      <c r="R98" s="247"/>
      <c r="S98" s="247"/>
      <c r="T98" s="248"/>
      <c r="U98" s="246" t="s">
        <v>110</v>
      </c>
      <c r="V98" s="247"/>
      <c r="W98" s="247"/>
      <c r="X98" s="247"/>
      <c r="Y98" s="247"/>
      <c r="Z98" s="247"/>
      <c r="AA98" s="247"/>
      <c r="AB98" s="248"/>
      <c r="AC98" s="246" t="s">
        <v>74</v>
      </c>
      <c r="AD98" s="247"/>
      <c r="AE98" s="247"/>
      <c r="AF98" s="247"/>
      <c r="AG98" s="248"/>
      <c r="AH98" s="167" t="s">
        <v>111</v>
      </c>
      <c r="AI98" s="167"/>
      <c r="AJ98" s="167"/>
      <c r="AK98" s="167"/>
      <c r="AL98" s="167"/>
      <c r="AM98" s="183" t="s">
        <v>112</v>
      </c>
      <c r="AN98" s="249"/>
      <c r="AO98" s="249"/>
      <c r="AP98" s="249"/>
      <c r="AQ98" s="184"/>
      <c r="AR98" s="183" t="s">
        <v>113</v>
      </c>
      <c r="AS98" s="249"/>
      <c r="AT98" s="249"/>
      <c r="AU98" s="249"/>
      <c r="AV98" s="184"/>
      <c r="AW98" s="156" t="s">
        <v>114</v>
      </c>
      <c r="AX98" s="157"/>
      <c r="AY98" s="157"/>
      <c r="AZ98" s="157"/>
      <c r="BA98" s="158"/>
      <c r="BB98" s="156" t="s">
        <v>115</v>
      </c>
      <c r="BC98" s="157"/>
      <c r="BD98" s="157"/>
      <c r="BE98" s="157"/>
      <c r="BF98" s="158"/>
      <c r="BG98" s="26"/>
      <c r="BH98" s="26"/>
      <c r="BI98" s="26"/>
      <c r="BJ98" s="26"/>
      <c r="BK98" s="26"/>
      <c r="BL98" s="26"/>
    </row>
    <row r="99" spans="1:64" s="24" customFormat="1" ht="15" customHeight="1">
      <c r="A99" s="26"/>
      <c r="B99" s="183">
        <v>1</v>
      </c>
      <c r="C99" s="184"/>
      <c r="D99" s="448"/>
      <c r="E99" s="448"/>
      <c r="F99" s="448"/>
      <c r="G99" s="448"/>
      <c r="H99" s="448"/>
      <c r="I99" s="448"/>
      <c r="J99" s="448"/>
      <c r="K99" s="448"/>
      <c r="L99" s="448"/>
      <c r="M99" s="412"/>
      <c r="N99" s="413"/>
      <c r="O99" s="413"/>
      <c r="P99" s="413"/>
      <c r="Q99" s="413"/>
      <c r="R99" s="413"/>
      <c r="S99" s="413"/>
      <c r="T99" s="414"/>
      <c r="U99" s="412"/>
      <c r="V99" s="413"/>
      <c r="W99" s="413"/>
      <c r="X99" s="413"/>
      <c r="Y99" s="413"/>
      <c r="Z99" s="413"/>
      <c r="AA99" s="413"/>
      <c r="AB99" s="414"/>
      <c r="AC99" s="387" t="str">
        <f>IF(D99="","",1)</f>
        <v/>
      </c>
      <c r="AD99" s="388"/>
      <c r="AE99" s="388"/>
      <c r="AF99" s="388"/>
      <c r="AG99" s="389"/>
      <c r="AH99" s="390"/>
      <c r="AI99" s="390"/>
      <c r="AJ99" s="390"/>
      <c r="AK99" s="390"/>
      <c r="AL99" s="390"/>
      <c r="AM99" s="251" t="str">
        <f>IF(D99="","",AH99*0.1)</f>
        <v/>
      </c>
      <c r="AN99" s="252"/>
      <c r="AO99" s="252"/>
      <c r="AP99" s="252"/>
      <c r="AQ99" s="253"/>
      <c r="AR99" s="251" t="str">
        <f>IF(D99="","",SUM(AH99:AQ99))</f>
        <v/>
      </c>
      <c r="AS99" s="252"/>
      <c r="AT99" s="252"/>
      <c r="AU99" s="252"/>
      <c r="AV99" s="253"/>
      <c r="AW99" s="156"/>
      <c r="AX99" s="157"/>
      <c r="AY99" s="157"/>
      <c r="AZ99" s="157"/>
      <c r="BA99" s="158"/>
      <c r="BB99" s="156"/>
      <c r="BC99" s="157"/>
      <c r="BD99" s="157"/>
      <c r="BE99" s="157"/>
      <c r="BF99" s="158"/>
      <c r="BG99" s="26"/>
      <c r="BH99" s="26"/>
      <c r="BI99" s="26"/>
      <c r="BJ99" s="26"/>
      <c r="BK99" s="26"/>
      <c r="BL99" s="26"/>
    </row>
    <row r="100" spans="1:64" s="24" customFormat="1" ht="15" customHeight="1">
      <c r="A100" s="26"/>
      <c r="B100" s="183">
        <v>2</v>
      </c>
      <c r="C100" s="184"/>
      <c r="D100" s="448"/>
      <c r="E100" s="448"/>
      <c r="F100" s="448"/>
      <c r="G100" s="448"/>
      <c r="H100" s="448"/>
      <c r="I100" s="448"/>
      <c r="J100" s="448"/>
      <c r="K100" s="448"/>
      <c r="L100" s="448"/>
      <c r="M100" s="412"/>
      <c r="N100" s="413"/>
      <c r="O100" s="413"/>
      <c r="P100" s="413"/>
      <c r="Q100" s="413"/>
      <c r="R100" s="413"/>
      <c r="S100" s="413"/>
      <c r="T100" s="414"/>
      <c r="U100" s="412"/>
      <c r="V100" s="413"/>
      <c r="W100" s="413"/>
      <c r="X100" s="413"/>
      <c r="Y100" s="413"/>
      <c r="Z100" s="413"/>
      <c r="AA100" s="413"/>
      <c r="AB100" s="414"/>
      <c r="AC100" s="387" t="str">
        <f t="shared" ref="AC100:AC108" si="17">IF(D100="","",1)</f>
        <v/>
      </c>
      <c r="AD100" s="388"/>
      <c r="AE100" s="388"/>
      <c r="AF100" s="388"/>
      <c r="AG100" s="389"/>
      <c r="AH100" s="390"/>
      <c r="AI100" s="390"/>
      <c r="AJ100" s="390"/>
      <c r="AK100" s="390"/>
      <c r="AL100" s="390"/>
      <c r="AM100" s="251" t="str">
        <f t="shared" ref="AM100:AM108" si="18">IF(D100="","",AH100*0.1)</f>
        <v/>
      </c>
      <c r="AN100" s="252"/>
      <c r="AO100" s="252"/>
      <c r="AP100" s="252"/>
      <c r="AQ100" s="253"/>
      <c r="AR100" s="251" t="str">
        <f t="shared" ref="AR100:AR108" si="19">IF(D100="","",SUM(AH100:AQ100))</f>
        <v/>
      </c>
      <c r="AS100" s="252"/>
      <c r="AT100" s="252"/>
      <c r="AU100" s="252"/>
      <c r="AV100" s="253"/>
      <c r="AW100" s="156"/>
      <c r="AX100" s="157"/>
      <c r="AY100" s="157"/>
      <c r="AZ100" s="157"/>
      <c r="BA100" s="158"/>
      <c r="BB100" s="156"/>
      <c r="BC100" s="157"/>
      <c r="BD100" s="157"/>
      <c r="BE100" s="157"/>
      <c r="BF100" s="158"/>
      <c r="BG100" s="26"/>
      <c r="BH100" s="26"/>
      <c r="BI100" s="26"/>
      <c r="BJ100" s="26"/>
      <c r="BK100" s="26"/>
      <c r="BL100" s="26"/>
    </row>
    <row r="101" spans="1:64" s="24" customFormat="1" ht="15" customHeight="1">
      <c r="A101" s="26"/>
      <c r="B101" s="183">
        <v>3</v>
      </c>
      <c r="C101" s="184"/>
      <c r="D101" s="448"/>
      <c r="E101" s="448"/>
      <c r="F101" s="448"/>
      <c r="G101" s="448"/>
      <c r="H101" s="448"/>
      <c r="I101" s="448"/>
      <c r="J101" s="448"/>
      <c r="K101" s="448"/>
      <c r="L101" s="448"/>
      <c r="M101" s="412"/>
      <c r="N101" s="413"/>
      <c r="O101" s="413"/>
      <c r="P101" s="413"/>
      <c r="Q101" s="413"/>
      <c r="R101" s="413"/>
      <c r="S101" s="413"/>
      <c r="T101" s="414"/>
      <c r="U101" s="412"/>
      <c r="V101" s="413"/>
      <c r="W101" s="413"/>
      <c r="X101" s="413"/>
      <c r="Y101" s="413"/>
      <c r="Z101" s="413"/>
      <c r="AA101" s="413"/>
      <c r="AB101" s="414"/>
      <c r="AC101" s="387" t="str">
        <f t="shared" si="17"/>
        <v/>
      </c>
      <c r="AD101" s="388"/>
      <c r="AE101" s="388"/>
      <c r="AF101" s="388"/>
      <c r="AG101" s="389"/>
      <c r="AH101" s="390"/>
      <c r="AI101" s="390"/>
      <c r="AJ101" s="390"/>
      <c r="AK101" s="390"/>
      <c r="AL101" s="390"/>
      <c r="AM101" s="251" t="str">
        <f t="shared" si="18"/>
        <v/>
      </c>
      <c r="AN101" s="252"/>
      <c r="AO101" s="252"/>
      <c r="AP101" s="252"/>
      <c r="AQ101" s="253"/>
      <c r="AR101" s="251" t="str">
        <f t="shared" si="19"/>
        <v/>
      </c>
      <c r="AS101" s="252"/>
      <c r="AT101" s="252"/>
      <c r="AU101" s="252"/>
      <c r="AV101" s="253"/>
      <c r="AW101" s="156"/>
      <c r="AX101" s="157"/>
      <c r="AY101" s="157"/>
      <c r="AZ101" s="157"/>
      <c r="BA101" s="158"/>
      <c r="BB101" s="156"/>
      <c r="BC101" s="157"/>
      <c r="BD101" s="157"/>
      <c r="BE101" s="157"/>
      <c r="BF101" s="158"/>
      <c r="BG101" s="26"/>
      <c r="BH101" s="26"/>
      <c r="BI101" s="26"/>
      <c r="BJ101" s="26"/>
      <c r="BK101" s="26"/>
      <c r="BL101" s="26"/>
    </row>
    <row r="102" spans="1:64" s="24" customFormat="1" ht="15" customHeight="1">
      <c r="A102" s="26"/>
      <c r="B102" s="183">
        <v>4</v>
      </c>
      <c r="C102" s="184"/>
      <c r="D102" s="448"/>
      <c r="E102" s="448"/>
      <c r="F102" s="448"/>
      <c r="G102" s="448"/>
      <c r="H102" s="448"/>
      <c r="I102" s="448"/>
      <c r="J102" s="448"/>
      <c r="K102" s="448"/>
      <c r="L102" s="448"/>
      <c r="M102" s="412"/>
      <c r="N102" s="413"/>
      <c r="O102" s="413"/>
      <c r="P102" s="413"/>
      <c r="Q102" s="413"/>
      <c r="R102" s="413"/>
      <c r="S102" s="413"/>
      <c r="T102" s="414"/>
      <c r="U102" s="412"/>
      <c r="V102" s="413"/>
      <c r="W102" s="413"/>
      <c r="X102" s="413"/>
      <c r="Y102" s="413"/>
      <c r="Z102" s="413"/>
      <c r="AA102" s="413"/>
      <c r="AB102" s="414"/>
      <c r="AC102" s="387" t="str">
        <f t="shared" si="17"/>
        <v/>
      </c>
      <c r="AD102" s="388"/>
      <c r="AE102" s="388"/>
      <c r="AF102" s="388"/>
      <c r="AG102" s="389"/>
      <c r="AH102" s="390"/>
      <c r="AI102" s="390"/>
      <c r="AJ102" s="390"/>
      <c r="AK102" s="390"/>
      <c r="AL102" s="390"/>
      <c r="AM102" s="251" t="str">
        <f t="shared" si="18"/>
        <v/>
      </c>
      <c r="AN102" s="252"/>
      <c r="AO102" s="252"/>
      <c r="AP102" s="252"/>
      <c r="AQ102" s="253"/>
      <c r="AR102" s="251" t="str">
        <f t="shared" si="19"/>
        <v/>
      </c>
      <c r="AS102" s="252"/>
      <c r="AT102" s="252"/>
      <c r="AU102" s="252"/>
      <c r="AV102" s="253"/>
      <c r="AW102" s="156"/>
      <c r="AX102" s="157"/>
      <c r="AY102" s="157"/>
      <c r="AZ102" s="157"/>
      <c r="BA102" s="158"/>
      <c r="BB102" s="156"/>
      <c r="BC102" s="157"/>
      <c r="BD102" s="157"/>
      <c r="BE102" s="157"/>
      <c r="BF102" s="158"/>
      <c r="BG102" s="26"/>
      <c r="BH102" s="26"/>
      <c r="BI102" s="26"/>
      <c r="BJ102" s="26"/>
      <c r="BK102" s="26"/>
      <c r="BL102" s="26"/>
    </row>
    <row r="103" spans="1:64" s="24" customFormat="1" ht="15" customHeight="1">
      <c r="A103" s="26"/>
      <c r="B103" s="183">
        <v>5</v>
      </c>
      <c r="C103" s="184"/>
      <c r="D103" s="448"/>
      <c r="E103" s="448"/>
      <c r="F103" s="448"/>
      <c r="G103" s="448"/>
      <c r="H103" s="448"/>
      <c r="I103" s="448"/>
      <c r="J103" s="448"/>
      <c r="K103" s="448"/>
      <c r="L103" s="448"/>
      <c r="M103" s="412"/>
      <c r="N103" s="413"/>
      <c r="O103" s="413"/>
      <c r="P103" s="413"/>
      <c r="Q103" s="413"/>
      <c r="R103" s="413"/>
      <c r="S103" s="413"/>
      <c r="T103" s="414"/>
      <c r="U103" s="412"/>
      <c r="V103" s="413"/>
      <c r="W103" s="413"/>
      <c r="X103" s="413"/>
      <c r="Y103" s="413"/>
      <c r="Z103" s="413"/>
      <c r="AA103" s="413"/>
      <c r="AB103" s="414"/>
      <c r="AC103" s="387" t="str">
        <f t="shared" si="17"/>
        <v/>
      </c>
      <c r="AD103" s="388"/>
      <c r="AE103" s="388"/>
      <c r="AF103" s="388"/>
      <c r="AG103" s="389"/>
      <c r="AH103" s="390"/>
      <c r="AI103" s="390"/>
      <c r="AJ103" s="390"/>
      <c r="AK103" s="390"/>
      <c r="AL103" s="390"/>
      <c r="AM103" s="251" t="str">
        <f t="shared" si="18"/>
        <v/>
      </c>
      <c r="AN103" s="252"/>
      <c r="AO103" s="252"/>
      <c r="AP103" s="252"/>
      <c r="AQ103" s="253"/>
      <c r="AR103" s="251" t="str">
        <f t="shared" si="19"/>
        <v/>
      </c>
      <c r="AS103" s="252"/>
      <c r="AT103" s="252"/>
      <c r="AU103" s="252"/>
      <c r="AV103" s="253"/>
      <c r="AW103" s="156"/>
      <c r="AX103" s="157"/>
      <c r="AY103" s="157"/>
      <c r="AZ103" s="157"/>
      <c r="BA103" s="158"/>
      <c r="BB103" s="156"/>
      <c r="BC103" s="157"/>
      <c r="BD103" s="157"/>
      <c r="BE103" s="157"/>
      <c r="BF103" s="158"/>
      <c r="BG103" s="26"/>
      <c r="BH103" s="26"/>
      <c r="BI103" s="26"/>
      <c r="BJ103" s="26"/>
      <c r="BK103" s="26"/>
      <c r="BL103" s="26"/>
    </row>
    <row r="104" spans="1:64" s="24" customFormat="1" ht="15" customHeight="1">
      <c r="A104" s="26"/>
      <c r="B104" s="183">
        <v>6</v>
      </c>
      <c r="C104" s="184"/>
      <c r="D104" s="448"/>
      <c r="E104" s="448"/>
      <c r="F104" s="448"/>
      <c r="G104" s="448"/>
      <c r="H104" s="448"/>
      <c r="I104" s="448"/>
      <c r="J104" s="448"/>
      <c r="K104" s="448"/>
      <c r="L104" s="448"/>
      <c r="M104" s="412"/>
      <c r="N104" s="413"/>
      <c r="O104" s="413"/>
      <c r="P104" s="413"/>
      <c r="Q104" s="413"/>
      <c r="R104" s="413"/>
      <c r="S104" s="413"/>
      <c r="T104" s="414"/>
      <c r="U104" s="412"/>
      <c r="V104" s="413"/>
      <c r="W104" s="413"/>
      <c r="X104" s="413"/>
      <c r="Y104" s="413"/>
      <c r="Z104" s="413"/>
      <c r="AA104" s="413"/>
      <c r="AB104" s="414"/>
      <c r="AC104" s="387" t="str">
        <f t="shared" si="17"/>
        <v/>
      </c>
      <c r="AD104" s="388"/>
      <c r="AE104" s="388"/>
      <c r="AF104" s="388"/>
      <c r="AG104" s="389"/>
      <c r="AH104" s="390"/>
      <c r="AI104" s="390"/>
      <c r="AJ104" s="390"/>
      <c r="AK104" s="390"/>
      <c r="AL104" s="390"/>
      <c r="AM104" s="251" t="str">
        <f t="shared" si="18"/>
        <v/>
      </c>
      <c r="AN104" s="252"/>
      <c r="AO104" s="252"/>
      <c r="AP104" s="252"/>
      <c r="AQ104" s="253"/>
      <c r="AR104" s="251" t="str">
        <f t="shared" si="19"/>
        <v/>
      </c>
      <c r="AS104" s="252"/>
      <c r="AT104" s="252"/>
      <c r="AU104" s="252"/>
      <c r="AV104" s="253"/>
      <c r="AW104" s="156"/>
      <c r="AX104" s="157"/>
      <c r="AY104" s="157"/>
      <c r="AZ104" s="157"/>
      <c r="BA104" s="158"/>
      <c r="BB104" s="156"/>
      <c r="BC104" s="157"/>
      <c r="BD104" s="157"/>
      <c r="BE104" s="157"/>
      <c r="BF104" s="158"/>
      <c r="BG104" s="26"/>
      <c r="BH104" s="26"/>
      <c r="BI104" s="26"/>
      <c r="BJ104" s="26"/>
      <c r="BK104" s="26"/>
      <c r="BL104" s="26"/>
    </row>
    <row r="105" spans="1:64" s="24" customFormat="1" ht="15" customHeight="1">
      <c r="A105" s="26"/>
      <c r="B105" s="183">
        <v>7</v>
      </c>
      <c r="C105" s="184"/>
      <c r="D105" s="448"/>
      <c r="E105" s="448"/>
      <c r="F105" s="448"/>
      <c r="G105" s="448"/>
      <c r="H105" s="448"/>
      <c r="I105" s="448"/>
      <c r="J105" s="448"/>
      <c r="K105" s="448"/>
      <c r="L105" s="448"/>
      <c r="M105" s="412"/>
      <c r="N105" s="413"/>
      <c r="O105" s="413"/>
      <c r="P105" s="413"/>
      <c r="Q105" s="413"/>
      <c r="R105" s="413"/>
      <c r="S105" s="413"/>
      <c r="T105" s="414"/>
      <c r="U105" s="412"/>
      <c r="V105" s="413"/>
      <c r="W105" s="413"/>
      <c r="X105" s="413"/>
      <c r="Y105" s="413"/>
      <c r="Z105" s="413"/>
      <c r="AA105" s="413"/>
      <c r="AB105" s="414"/>
      <c r="AC105" s="387" t="str">
        <f t="shared" si="17"/>
        <v/>
      </c>
      <c r="AD105" s="388"/>
      <c r="AE105" s="388"/>
      <c r="AF105" s="388"/>
      <c r="AG105" s="389"/>
      <c r="AH105" s="390"/>
      <c r="AI105" s="390"/>
      <c r="AJ105" s="390"/>
      <c r="AK105" s="390"/>
      <c r="AL105" s="390"/>
      <c r="AM105" s="251" t="str">
        <f t="shared" si="18"/>
        <v/>
      </c>
      <c r="AN105" s="252"/>
      <c r="AO105" s="252"/>
      <c r="AP105" s="252"/>
      <c r="AQ105" s="253"/>
      <c r="AR105" s="251" t="str">
        <f t="shared" si="19"/>
        <v/>
      </c>
      <c r="AS105" s="252"/>
      <c r="AT105" s="252"/>
      <c r="AU105" s="252"/>
      <c r="AV105" s="253"/>
      <c r="AW105" s="156"/>
      <c r="AX105" s="157"/>
      <c r="AY105" s="157"/>
      <c r="AZ105" s="157"/>
      <c r="BA105" s="158"/>
      <c r="BB105" s="156"/>
      <c r="BC105" s="157"/>
      <c r="BD105" s="157"/>
      <c r="BE105" s="157"/>
      <c r="BF105" s="158"/>
      <c r="BG105" s="26"/>
      <c r="BH105" s="26"/>
      <c r="BI105" s="26"/>
      <c r="BJ105" s="26"/>
      <c r="BK105" s="26"/>
      <c r="BL105" s="26"/>
    </row>
    <row r="106" spans="1:64" s="24" customFormat="1" ht="15" customHeight="1">
      <c r="A106" s="26"/>
      <c r="B106" s="183">
        <v>8</v>
      </c>
      <c r="C106" s="184"/>
      <c r="D106" s="448"/>
      <c r="E106" s="448"/>
      <c r="F106" s="448"/>
      <c r="G106" s="448"/>
      <c r="H106" s="448"/>
      <c r="I106" s="448"/>
      <c r="J106" s="448"/>
      <c r="K106" s="448"/>
      <c r="L106" s="448"/>
      <c r="M106" s="412"/>
      <c r="N106" s="413"/>
      <c r="O106" s="413"/>
      <c r="P106" s="413"/>
      <c r="Q106" s="413"/>
      <c r="R106" s="413"/>
      <c r="S106" s="413"/>
      <c r="T106" s="414"/>
      <c r="U106" s="412"/>
      <c r="V106" s="413"/>
      <c r="W106" s="413"/>
      <c r="X106" s="413"/>
      <c r="Y106" s="413"/>
      <c r="Z106" s="413"/>
      <c r="AA106" s="413"/>
      <c r="AB106" s="414"/>
      <c r="AC106" s="387" t="str">
        <f t="shared" si="17"/>
        <v/>
      </c>
      <c r="AD106" s="388"/>
      <c r="AE106" s="388"/>
      <c r="AF106" s="388"/>
      <c r="AG106" s="389"/>
      <c r="AH106" s="390"/>
      <c r="AI106" s="390"/>
      <c r="AJ106" s="390"/>
      <c r="AK106" s="390"/>
      <c r="AL106" s="390"/>
      <c r="AM106" s="251" t="str">
        <f t="shared" si="18"/>
        <v/>
      </c>
      <c r="AN106" s="252"/>
      <c r="AO106" s="252"/>
      <c r="AP106" s="252"/>
      <c r="AQ106" s="253"/>
      <c r="AR106" s="251" t="str">
        <f t="shared" si="19"/>
        <v/>
      </c>
      <c r="AS106" s="252"/>
      <c r="AT106" s="252"/>
      <c r="AU106" s="252"/>
      <c r="AV106" s="253"/>
      <c r="AW106" s="156"/>
      <c r="AX106" s="157"/>
      <c r="AY106" s="157"/>
      <c r="AZ106" s="157"/>
      <c r="BA106" s="158"/>
      <c r="BB106" s="156"/>
      <c r="BC106" s="157"/>
      <c r="BD106" s="157"/>
      <c r="BE106" s="157"/>
      <c r="BF106" s="158"/>
      <c r="BG106" s="26"/>
      <c r="BH106" s="26"/>
      <c r="BI106" s="26"/>
      <c r="BJ106" s="26"/>
      <c r="BK106" s="26"/>
      <c r="BL106" s="26"/>
    </row>
    <row r="107" spans="1:64" s="24" customFormat="1" ht="15" customHeight="1">
      <c r="A107" s="26"/>
      <c r="B107" s="183">
        <v>9</v>
      </c>
      <c r="C107" s="184"/>
      <c r="D107" s="448"/>
      <c r="E107" s="448"/>
      <c r="F107" s="448"/>
      <c r="G107" s="448"/>
      <c r="H107" s="448"/>
      <c r="I107" s="448"/>
      <c r="J107" s="448"/>
      <c r="K107" s="448"/>
      <c r="L107" s="448"/>
      <c r="M107" s="412"/>
      <c r="N107" s="413"/>
      <c r="O107" s="413"/>
      <c r="P107" s="413"/>
      <c r="Q107" s="413"/>
      <c r="R107" s="413"/>
      <c r="S107" s="413"/>
      <c r="T107" s="414"/>
      <c r="U107" s="412"/>
      <c r="V107" s="413"/>
      <c r="W107" s="413"/>
      <c r="X107" s="413"/>
      <c r="Y107" s="413"/>
      <c r="Z107" s="413"/>
      <c r="AA107" s="413"/>
      <c r="AB107" s="414"/>
      <c r="AC107" s="387" t="str">
        <f t="shared" si="17"/>
        <v/>
      </c>
      <c r="AD107" s="388"/>
      <c r="AE107" s="388"/>
      <c r="AF107" s="388"/>
      <c r="AG107" s="389"/>
      <c r="AH107" s="390"/>
      <c r="AI107" s="390"/>
      <c r="AJ107" s="390"/>
      <c r="AK107" s="390"/>
      <c r="AL107" s="390"/>
      <c r="AM107" s="251" t="str">
        <f t="shared" si="18"/>
        <v/>
      </c>
      <c r="AN107" s="252"/>
      <c r="AO107" s="252"/>
      <c r="AP107" s="252"/>
      <c r="AQ107" s="253"/>
      <c r="AR107" s="251" t="str">
        <f t="shared" si="19"/>
        <v/>
      </c>
      <c r="AS107" s="252"/>
      <c r="AT107" s="252"/>
      <c r="AU107" s="252"/>
      <c r="AV107" s="253"/>
      <c r="AW107" s="156"/>
      <c r="AX107" s="157"/>
      <c r="AY107" s="157"/>
      <c r="AZ107" s="157"/>
      <c r="BA107" s="158"/>
      <c r="BB107" s="156"/>
      <c r="BC107" s="157"/>
      <c r="BD107" s="157"/>
      <c r="BE107" s="157"/>
      <c r="BF107" s="158"/>
      <c r="BG107" s="26"/>
      <c r="BH107" s="26"/>
      <c r="BI107" s="26"/>
      <c r="BJ107" s="26"/>
      <c r="BK107" s="26"/>
      <c r="BL107" s="26"/>
    </row>
    <row r="108" spans="1:64" s="24" customFormat="1" ht="15" customHeight="1">
      <c r="A108" s="26"/>
      <c r="B108" s="183">
        <v>10</v>
      </c>
      <c r="C108" s="184"/>
      <c r="D108" s="448"/>
      <c r="E108" s="448"/>
      <c r="F108" s="448"/>
      <c r="G108" s="448"/>
      <c r="H108" s="448"/>
      <c r="I108" s="448"/>
      <c r="J108" s="448"/>
      <c r="K108" s="448"/>
      <c r="L108" s="448"/>
      <c r="M108" s="412"/>
      <c r="N108" s="413"/>
      <c r="O108" s="413"/>
      <c r="P108" s="413"/>
      <c r="Q108" s="413"/>
      <c r="R108" s="413"/>
      <c r="S108" s="413"/>
      <c r="T108" s="414"/>
      <c r="U108" s="412"/>
      <c r="V108" s="413"/>
      <c r="W108" s="413"/>
      <c r="X108" s="413"/>
      <c r="Y108" s="413"/>
      <c r="Z108" s="413"/>
      <c r="AA108" s="413"/>
      <c r="AB108" s="414"/>
      <c r="AC108" s="387" t="str">
        <f t="shared" si="17"/>
        <v/>
      </c>
      <c r="AD108" s="388"/>
      <c r="AE108" s="388"/>
      <c r="AF108" s="388"/>
      <c r="AG108" s="389"/>
      <c r="AH108" s="390"/>
      <c r="AI108" s="390"/>
      <c r="AJ108" s="390"/>
      <c r="AK108" s="390"/>
      <c r="AL108" s="390"/>
      <c r="AM108" s="251" t="str">
        <f t="shared" si="18"/>
        <v/>
      </c>
      <c r="AN108" s="252"/>
      <c r="AO108" s="252"/>
      <c r="AP108" s="252"/>
      <c r="AQ108" s="253"/>
      <c r="AR108" s="251" t="str">
        <f t="shared" si="19"/>
        <v/>
      </c>
      <c r="AS108" s="252"/>
      <c r="AT108" s="252"/>
      <c r="AU108" s="252"/>
      <c r="AV108" s="253"/>
      <c r="AW108" s="156"/>
      <c r="AX108" s="157"/>
      <c r="AY108" s="157"/>
      <c r="AZ108" s="157"/>
      <c r="BA108" s="158"/>
      <c r="BB108" s="156"/>
      <c r="BC108" s="157"/>
      <c r="BD108" s="157"/>
      <c r="BE108" s="157"/>
      <c r="BF108" s="158"/>
      <c r="BG108" s="26"/>
      <c r="BH108" s="26"/>
      <c r="BI108" s="26"/>
      <c r="BJ108" s="26"/>
      <c r="BK108" s="26"/>
      <c r="BL108" s="26"/>
    </row>
    <row r="109" spans="1:64" s="24" customFormat="1" ht="1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row>
    <row r="110" spans="1:64">
      <c r="B110" s="1"/>
      <c r="C110" s="418" t="s">
        <v>237</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AN110" s="3"/>
      <c r="AO110" s="3"/>
      <c r="AP110" s="3"/>
      <c r="AQ110" s="3"/>
      <c r="AR110" s="3"/>
      <c r="AS110" s="3"/>
      <c r="AT110" s="31"/>
      <c r="AU110" s="32"/>
      <c r="AV110" s="32"/>
      <c r="AW110" s="32"/>
      <c r="AX110" s="33"/>
      <c r="AY110" s="33"/>
      <c r="AZ110" s="33"/>
      <c r="BA110" s="33"/>
      <c r="BB110" s="33"/>
      <c r="BC110" s="33"/>
    </row>
    <row r="111" spans="1:64">
      <c r="B111" s="167"/>
      <c r="C111" s="167"/>
      <c r="D111" s="167" t="s">
        <v>126</v>
      </c>
      <c r="E111" s="167"/>
      <c r="F111" s="167"/>
      <c r="G111" s="167"/>
      <c r="H111" s="167"/>
      <c r="I111" s="167" t="s">
        <v>127</v>
      </c>
      <c r="J111" s="167"/>
      <c r="K111" s="167"/>
      <c r="L111" s="167"/>
      <c r="M111" s="167" t="s">
        <v>128</v>
      </c>
      <c r="N111" s="167"/>
      <c r="O111" s="167"/>
      <c r="P111" s="167"/>
      <c r="Q111" s="167"/>
      <c r="R111" s="167"/>
      <c r="S111" s="167"/>
      <c r="T111" s="167"/>
      <c r="U111" s="271" t="s">
        <v>129</v>
      </c>
      <c r="V111" s="271"/>
      <c r="W111" s="271"/>
      <c r="X111" s="271"/>
      <c r="Y111" s="271"/>
      <c r="Z111" s="167" t="s">
        <v>112</v>
      </c>
      <c r="AA111" s="167"/>
      <c r="AB111" s="167"/>
      <c r="AC111" s="167"/>
      <c r="AD111" s="167"/>
      <c r="AE111" s="167" t="s">
        <v>113</v>
      </c>
      <c r="AF111" s="167"/>
      <c r="AG111" s="167"/>
      <c r="AH111" s="167"/>
      <c r="AI111" s="167"/>
      <c r="AJ111" s="167" t="s">
        <v>130</v>
      </c>
      <c r="AK111" s="167"/>
      <c r="AL111" s="167"/>
      <c r="AM111" s="167"/>
      <c r="AN111" s="167"/>
      <c r="AO111" s="167"/>
      <c r="AP111" s="167"/>
      <c r="AQ111" s="167"/>
      <c r="AW111" s="270"/>
      <c r="AX111" s="270"/>
      <c r="AY111" s="33"/>
      <c r="AZ111" s="33"/>
      <c r="BA111" s="33"/>
      <c r="BB111" s="33"/>
      <c r="BC111" s="33"/>
    </row>
    <row r="112" spans="1:64">
      <c r="B112" s="167">
        <v>1</v>
      </c>
      <c r="C112" s="167"/>
      <c r="D112" s="127"/>
      <c r="E112" s="127"/>
      <c r="F112" s="127"/>
      <c r="G112" s="127"/>
      <c r="H112" s="127"/>
      <c r="I112" s="127"/>
      <c r="J112" s="127"/>
      <c r="K112" s="127"/>
      <c r="L112" s="127"/>
      <c r="M112" s="482"/>
      <c r="N112" s="482"/>
      <c r="O112" s="482"/>
      <c r="P112" s="482"/>
      <c r="Q112" s="482"/>
      <c r="R112" s="482"/>
      <c r="S112" s="482"/>
      <c r="T112" s="482"/>
      <c r="U112" s="390"/>
      <c r="V112" s="390"/>
      <c r="W112" s="390"/>
      <c r="X112" s="390"/>
      <c r="Y112" s="390"/>
      <c r="Z112" s="268" t="str">
        <f>IF(D112="","",U112*0.1)</f>
        <v/>
      </c>
      <c r="AA112" s="268"/>
      <c r="AB112" s="268"/>
      <c r="AC112" s="268"/>
      <c r="AD112" s="268"/>
      <c r="AE112" s="268" t="str">
        <f>IF(U112="","",SUM(U112:AD112))</f>
        <v/>
      </c>
      <c r="AF112" s="268"/>
      <c r="AG112" s="268"/>
      <c r="AH112" s="268"/>
      <c r="AI112" s="268"/>
      <c r="AJ112" s="127"/>
      <c r="AK112" s="127"/>
      <c r="AL112" s="127"/>
      <c r="AM112" s="127"/>
      <c r="AN112" s="127"/>
      <c r="AO112" s="127"/>
      <c r="AP112" s="127"/>
      <c r="AQ112" s="127"/>
      <c r="AR112" s="33"/>
      <c r="AS112" s="33"/>
      <c r="AW112" s="269"/>
      <c r="AX112" s="269"/>
      <c r="AY112" s="33"/>
      <c r="AZ112" s="33"/>
      <c r="BA112" s="33"/>
      <c r="BB112" s="33"/>
      <c r="BC112" s="33"/>
    </row>
    <row r="113" spans="2:55">
      <c r="B113" s="167">
        <v>2</v>
      </c>
      <c r="C113" s="167"/>
      <c r="D113" s="127"/>
      <c r="E113" s="127"/>
      <c r="F113" s="127"/>
      <c r="G113" s="127"/>
      <c r="H113" s="127"/>
      <c r="I113" s="127"/>
      <c r="J113" s="127"/>
      <c r="K113" s="127"/>
      <c r="L113" s="127"/>
      <c r="M113" s="482"/>
      <c r="N113" s="482"/>
      <c r="O113" s="482"/>
      <c r="P113" s="482"/>
      <c r="Q113" s="482"/>
      <c r="R113" s="482"/>
      <c r="S113" s="482"/>
      <c r="T113" s="482"/>
      <c r="U113" s="390"/>
      <c r="V113" s="390"/>
      <c r="W113" s="390"/>
      <c r="X113" s="390"/>
      <c r="Y113" s="390"/>
      <c r="Z113" s="268" t="str">
        <f t="shared" ref="Z113:Z131" si="20">IF(D113="","",U113*0.1)</f>
        <v/>
      </c>
      <c r="AA113" s="268"/>
      <c r="AB113" s="268"/>
      <c r="AC113" s="268"/>
      <c r="AD113" s="268"/>
      <c r="AE113" s="268" t="str">
        <f t="shared" ref="AE113:AE131" si="21">IF(U113="","",SUM(U113:AD113))</f>
        <v/>
      </c>
      <c r="AF113" s="268"/>
      <c r="AG113" s="268"/>
      <c r="AH113" s="268"/>
      <c r="AI113" s="268"/>
      <c r="AJ113" s="127"/>
      <c r="AK113" s="127"/>
      <c r="AL113" s="127"/>
      <c r="AM113" s="127"/>
      <c r="AN113" s="127"/>
      <c r="AO113" s="127"/>
      <c r="AP113" s="127"/>
      <c r="AQ113" s="127"/>
      <c r="AR113" s="33"/>
      <c r="AS113" s="33"/>
      <c r="AW113" s="269"/>
      <c r="AX113" s="269"/>
      <c r="AY113" s="33"/>
      <c r="AZ113" s="33"/>
      <c r="BA113" s="33"/>
      <c r="BB113" s="33"/>
      <c r="BC113" s="33"/>
    </row>
    <row r="114" spans="2:55">
      <c r="B114" s="167">
        <v>3</v>
      </c>
      <c r="C114" s="167"/>
      <c r="D114" s="127"/>
      <c r="E114" s="127"/>
      <c r="F114" s="127"/>
      <c r="G114" s="127"/>
      <c r="H114" s="127"/>
      <c r="I114" s="127"/>
      <c r="J114" s="127"/>
      <c r="K114" s="127"/>
      <c r="L114" s="127"/>
      <c r="M114" s="482"/>
      <c r="N114" s="482"/>
      <c r="O114" s="482"/>
      <c r="P114" s="482"/>
      <c r="Q114" s="482"/>
      <c r="R114" s="482"/>
      <c r="S114" s="482"/>
      <c r="T114" s="482"/>
      <c r="U114" s="390"/>
      <c r="V114" s="390"/>
      <c r="W114" s="390"/>
      <c r="X114" s="390"/>
      <c r="Y114" s="390"/>
      <c r="Z114" s="268" t="str">
        <f t="shared" si="20"/>
        <v/>
      </c>
      <c r="AA114" s="268"/>
      <c r="AB114" s="268"/>
      <c r="AC114" s="268"/>
      <c r="AD114" s="268"/>
      <c r="AE114" s="268" t="str">
        <f t="shared" si="21"/>
        <v/>
      </c>
      <c r="AF114" s="268"/>
      <c r="AG114" s="268"/>
      <c r="AH114" s="268"/>
      <c r="AI114" s="268"/>
      <c r="AJ114" s="127"/>
      <c r="AK114" s="127"/>
      <c r="AL114" s="127"/>
      <c r="AM114" s="127"/>
      <c r="AN114" s="127"/>
      <c r="AO114" s="127"/>
      <c r="AP114" s="127"/>
      <c r="AQ114" s="127"/>
      <c r="AR114" s="33"/>
      <c r="AS114" s="33"/>
      <c r="AW114" s="269"/>
      <c r="AX114" s="269"/>
      <c r="AY114" s="33"/>
      <c r="AZ114" s="33"/>
      <c r="BA114" s="33"/>
      <c r="BB114" s="33"/>
      <c r="BC114" s="33"/>
    </row>
    <row r="115" spans="2:55">
      <c r="B115" s="167">
        <v>4</v>
      </c>
      <c r="C115" s="167"/>
      <c r="D115" s="127"/>
      <c r="E115" s="127"/>
      <c r="F115" s="127"/>
      <c r="G115" s="127"/>
      <c r="H115" s="127"/>
      <c r="I115" s="127"/>
      <c r="J115" s="127"/>
      <c r="K115" s="127"/>
      <c r="L115" s="127"/>
      <c r="M115" s="482"/>
      <c r="N115" s="482"/>
      <c r="O115" s="482"/>
      <c r="P115" s="482"/>
      <c r="Q115" s="482"/>
      <c r="R115" s="482"/>
      <c r="S115" s="482"/>
      <c r="T115" s="482"/>
      <c r="U115" s="390"/>
      <c r="V115" s="390"/>
      <c r="W115" s="390"/>
      <c r="X115" s="390"/>
      <c r="Y115" s="390"/>
      <c r="Z115" s="268" t="str">
        <f t="shared" si="20"/>
        <v/>
      </c>
      <c r="AA115" s="268"/>
      <c r="AB115" s="268"/>
      <c r="AC115" s="268"/>
      <c r="AD115" s="268"/>
      <c r="AE115" s="268" t="str">
        <f t="shared" si="21"/>
        <v/>
      </c>
      <c r="AF115" s="268"/>
      <c r="AG115" s="268"/>
      <c r="AH115" s="268"/>
      <c r="AI115" s="268"/>
      <c r="AJ115" s="127"/>
      <c r="AK115" s="127"/>
      <c r="AL115" s="127"/>
      <c r="AM115" s="127"/>
      <c r="AN115" s="127"/>
      <c r="AO115" s="127"/>
      <c r="AP115" s="127"/>
      <c r="AQ115" s="127"/>
      <c r="AR115" s="33"/>
      <c r="AS115" s="33"/>
      <c r="AW115" s="270"/>
      <c r="AX115" s="270"/>
      <c r="AY115" s="33"/>
      <c r="AZ115" s="33"/>
      <c r="BA115" s="33"/>
      <c r="BB115" s="33"/>
      <c r="BC115" s="33"/>
    </row>
    <row r="116" spans="2:55">
      <c r="B116" s="167">
        <v>5</v>
      </c>
      <c r="C116" s="167"/>
      <c r="D116" s="127"/>
      <c r="E116" s="127"/>
      <c r="F116" s="127"/>
      <c r="G116" s="127"/>
      <c r="H116" s="127"/>
      <c r="I116" s="127"/>
      <c r="J116" s="127"/>
      <c r="K116" s="127"/>
      <c r="L116" s="127"/>
      <c r="M116" s="482"/>
      <c r="N116" s="482"/>
      <c r="O116" s="482"/>
      <c r="P116" s="482"/>
      <c r="Q116" s="482"/>
      <c r="R116" s="482"/>
      <c r="S116" s="482"/>
      <c r="T116" s="482"/>
      <c r="U116" s="390"/>
      <c r="V116" s="390"/>
      <c r="W116" s="390"/>
      <c r="X116" s="390"/>
      <c r="Y116" s="390"/>
      <c r="Z116" s="268" t="str">
        <f t="shared" si="20"/>
        <v/>
      </c>
      <c r="AA116" s="268"/>
      <c r="AB116" s="268"/>
      <c r="AC116" s="268"/>
      <c r="AD116" s="268"/>
      <c r="AE116" s="268" t="str">
        <f t="shared" si="21"/>
        <v/>
      </c>
      <c r="AF116" s="268"/>
      <c r="AG116" s="268"/>
      <c r="AH116" s="268"/>
      <c r="AI116" s="268"/>
      <c r="AJ116" s="127"/>
      <c r="AK116" s="127"/>
      <c r="AL116" s="127"/>
      <c r="AM116" s="127"/>
      <c r="AN116" s="127"/>
      <c r="AO116" s="127"/>
      <c r="AP116" s="127"/>
      <c r="AQ116" s="127"/>
      <c r="AR116" s="33"/>
      <c r="AS116" s="33"/>
      <c r="AW116" s="269"/>
      <c r="AX116" s="269"/>
      <c r="AY116" s="33"/>
      <c r="AZ116" s="33"/>
      <c r="BA116" s="33"/>
      <c r="BB116" s="33"/>
      <c r="BC116" s="33"/>
    </row>
    <row r="117" spans="2:55">
      <c r="B117" s="167">
        <v>6</v>
      </c>
      <c r="C117" s="167"/>
      <c r="D117" s="127"/>
      <c r="E117" s="127"/>
      <c r="F117" s="127"/>
      <c r="G117" s="127"/>
      <c r="H117" s="127"/>
      <c r="I117" s="127"/>
      <c r="J117" s="127"/>
      <c r="K117" s="127"/>
      <c r="L117" s="127"/>
      <c r="M117" s="482"/>
      <c r="N117" s="482"/>
      <c r="O117" s="482"/>
      <c r="P117" s="482"/>
      <c r="Q117" s="482"/>
      <c r="R117" s="482"/>
      <c r="S117" s="482"/>
      <c r="T117" s="482"/>
      <c r="U117" s="390"/>
      <c r="V117" s="390"/>
      <c r="W117" s="390"/>
      <c r="X117" s="390"/>
      <c r="Y117" s="390"/>
      <c r="Z117" s="268" t="str">
        <f t="shared" si="20"/>
        <v/>
      </c>
      <c r="AA117" s="268"/>
      <c r="AB117" s="268"/>
      <c r="AC117" s="268"/>
      <c r="AD117" s="268"/>
      <c r="AE117" s="268" t="str">
        <f t="shared" si="21"/>
        <v/>
      </c>
      <c r="AF117" s="268"/>
      <c r="AG117" s="268"/>
      <c r="AH117" s="268"/>
      <c r="AI117" s="268"/>
      <c r="AJ117" s="127"/>
      <c r="AK117" s="127"/>
      <c r="AL117" s="127"/>
      <c r="AM117" s="127"/>
      <c r="AN117" s="127"/>
      <c r="AO117" s="127"/>
      <c r="AP117" s="127"/>
      <c r="AQ117" s="127"/>
      <c r="AR117" s="33"/>
      <c r="AS117" s="33"/>
      <c r="AW117" s="269"/>
      <c r="AX117" s="269"/>
      <c r="AY117" s="33"/>
      <c r="AZ117" s="33"/>
      <c r="BA117" s="33"/>
      <c r="BB117" s="33"/>
      <c r="BC117" s="33"/>
    </row>
    <row r="118" spans="2:55">
      <c r="B118" s="167">
        <v>7</v>
      </c>
      <c r="C118" s="167"/>
      <c r="D118" s="127"/>
      <c r="E118" s="127"/>
      <c r="F118" s="127"/>
      <c r="G118" s="127"/>
      <c r="H118" s="127"/>
      <c r="I118" s="127"/>
      <c r="J118" s="127"/>
      <c r="K118" s="127"/>
      <c r="L118" s="127"/>
      <c r="M118" s="482"/>
      <c r="N118" s="482"/>
      <c r="O118" s="482"/>
      <c r="P118" s="482"/>
      <c r="Q118" s="482"/>
      <c r="R118" s="482"/>
      <c r="S118" s="482"/>
      <c r="T118" s="482"/>
      <c r="U118" s="390"/>
      <c r="V118" s="390"/>
      <c r="W118" s="390"/>
      <c r="X118" s="390"/>
      <c r="Y118" s="390"/>
      <c r="Z118" s="268" t="str">
        <f t="shared" si="20"/>
        <v/>
      </c>
      <c r="AA118" s="268"/>
      <c r="AB118" s="268"/>
      <c r="AC118" s="268"/>
      <c r="AD118" s="268"/>
      <c r="AE118" s="268" t="str">
        <f t="shared" si="21"/>
        <v/>
      </c>
      <c r="AF118" s="268"/>
      <c r="AG118" s="268"/>
      <c r="AH118" s="268"/>
      <c r="AI118" s="268"/>
      <c r="AJ118" s="127"/>
      <c r="AK118" s="127"/>
      <c r="AL118" s="127"/>
      <c r="AM118" s="127"/>
      <c r="AN118" s="127"/>
      <c r="AO118" s="127"/>
      <c r="AP118" s="127"/>
      <c r="AQ118" s="127"/>
      <c r="AR118" s="33"/>
      <c r="AS118" s="33"/>
      <c r="AW118" s="269"/>
      <c r="AX118" s="269"/>
      <c r="AY118" s="33"/>
      <c r="AZ118" s="33"/>
      <c r="BA118" s="33"/>
      <c r="BB118" s="33"/>
      <c r="BC118" s="33"/>
    </row>
    <row r="119" spans="2:55">
      <c r="B119" s="167">
        <v>8</v>
      </c>
      <c r="C119" s="167"/>
      <c r="D119" s="127"/>
      <c r="E119" s="127"/>
      <c r="F119" s="127"/>
      <c r="G119" s="127"/>
      <c r="H119" s="127"/>
      <c r="I119" s="127"/>
      <c r="J119" s="127"/>
      <c r="K119" s="127"/>
      <c r="L119" s="127"/>
      <c r="M119" s="482"/>
      <c r="N119" s="482"/>
      <c r="O119" s="482"/>
      <c r="P119" s="482"/>
      <c r="Q119" s="482"/>
      <c r="R119" s="482"/>
      <c r="S119" s="482"/>
      <c r="T119" s="482"/>
      <c r="U119" s="390"/>
      <c r="V119" s="390"/>
      <c r="W119" s="390"/>
      <c r="X119" s="390"/>
      <c r="Y119" s="390"/>
      <c r="Z119" s="268" t="str">
        <f t="shared" ref="Z119:Z123" si="22">IF(D119="","",U119*0.1)</f>
        <v/>
      </c>
      <c r="AA119" s="268"/>
      <c r="AB119" s="268"/>
      <c r="AC119" s="268"/>
      <c r="AD119" s="268"/>
      <c r="AE119" s="268" t="str">
        <f t="shared" ref="AE119:AE123" si="23">IF(U119="","",SUM(U119:AD119))</f>
        <v/>
      </c>
      <c r="AF119" s="268"/>
      <c r="AG119" s="268"/>
      <c r="AH119" s="268"/>
      <c r="AI119" s="268"/>
      <c r="AJ119" s="127"/>
      <c r="AK119" s="127"/>
      <c r="AL119" s="127"/>
      <c r="AM119" s="127"/>
      <c r="AN119" s="127"/>
      <c r="AO119" s="127"/>
      <c r="AP119" s="127"/>
      <c r="AQ119" s="127"/>
      <c r="AR119" s="33"/>
      <c r="AS119" s="33"/>
      <c r="AW119" s="269"/>
      <c r="AX119" s="269"/>
      <c r="AY119" s="33"/>
      <c r="AZ119" s="33"/>
      <c r="BA119" s="33"/>
      <c r="BB119" s="33"/>
      <c r="BC119" s="33"/>
    </row>
    <row r="120" spans="2:55">
      <c r="B120" s="167">
        <v>9</v>
      </c>
      <c r="C120" s="167"/>
      <c r="D120" s="127"/>
      <c r="E120" s="127"/>
      <c r="F120" s="127"/>
      <c r="G120" s="127"/>
      <c r="H120" s="127"/>
      <c r="I120" s="127"/>
      <c r="J120" s="127"/>
      <c r="K120" s="127"/>
      <c r="L120" s="127"/>
      <c r="M120" s="482"/>
      <c r="N120" s="482"/>
      <c r="O120" s="482"/>
      <c r="P120" s="482"/>
      <c r="Q120" s="482"/>
      <c r="R120" s="482"/>
      <c r="S120" s="482"/>
      <c r="T120" s="482"/>
      <c r="U120" s="390"/>
      <c r="V120" s="390"/>
      <c r="W120" s="390"/>
      <c r="X120" s="390"/>
      <c r="Y120" s="390"/>
      <c r="Z120" s="268" t="str">
        <f t="shared" si="22"/>
        <v/>
      </c>
      <c r="AA120" s="268"/>
      <c r="AB120" s="268"/>
      <c r="AC120" s="268"/>
      <c r="AD120" s="268"/>
      <c r="AE120" s="268" t="str">
        <f t="shared" si="23"/>
        <v/>
      </c>
      <c r="AF120" s="268"/>
      <c r="AG120" s="268"/>
      <c r="AH120" s="268"/>
      <c r="AI120" s="268"/>
      <c r="AJ120" s="127"/>
      <c r="AK120" s="127"/>
      <c r="AL120" s="127"/>
      <c r="AM120" s="127"/>
      <c r="AN120" s="127"/>
      <c r="AO120" s="127"/>
      <c r="AP120" s="127"/>
      <c r="AQ120" s="127"/>
      <c r="AR120" s="33"/>
      <c r="AS120" s="33"/>
      <c r="AW120" s="270"/>
      <c r="AX120" s="270"/>
      <c r="AY120" s="33"/>
      <c r="AZ120" s="33"/>
      <c r="BA120" s="33"/>
      <c r="BB120" s="33"/>
      <c r="BC120" s="33"/>
    </row>
    <row r="121" spans="2:55">
      <c r="B121" s="167">
        <v>10</v>
      </c>
      <c r="C121" s="167"/>
      <c r="D121" s="127"/>
      <c r="E121" s="127"/>
      <c r="F121" s="127"/>
      <c r="G121" s="127"/>
      <c r="H121" s="127"/>
      <c r="I121" s="127"/>
      <c r="J121" s="127"/>
      <c r="K121" s="127"/>
      <c r="L121" s="127"/>
      <c r="M121" s="482"/>
      <c r="N121" s="482"/>
      <c r="O121" s="482"/>
      <c r="P121" s="482"/>
      <c r="Q121" s="482"/>
      <c r="R121" s="482"/>
      <c r="S121" s="482"/>
      <c r="T121" s="482"/>
      <c r="U121" s="390"/>
      <c r="V121" s="390"/>
      <c r="W121" s="390"/>
      <c r="X121" s="390"/>
      <c r="Y121" s="390"/>
      <c r="Z121" s="268" t="str">
        <f t="shared" si="22"/>
        <v/>
      </c>
      <c r="AA121" s="268"/>
      <c r="AB121" s="268"/>
      <c r="AC121" s="268"/>
      <c r="AD121" s="268"/>
      <c r="AE121" s="268" t="str">
        <f t="shared" si="23"/>
        <v/>
      </c>
      <c r="AF121" s="268"/>
      <c r="AG121" s="268"/>
      <c r="AH121" s="268"/>
      <c r="AI121" s="268"/>
      <c r="AJ121" s="127"/>
      <c r="AK121" s="127"/>
      <c r="AL121" s="127"/>
      <c r="AM121" s="127"/>
      <c r="AN121" s="127"/>
      <c r="AO121" s="127"/>
      <c r="AP121" s="127"/>
      <c r="AQ121" s="127"/>
      <c r="AR121" s="33"/>
      <c r="AS121" s="33"/>
      <c r="AW121" s="269"/>
      <c r="AX121" s="269"/>
      <c r="AY121" s="33"/>
      <c r="AZ121" s="33"/>
      <c r="BA121" s="33"/>
      <c r="BB121" s="33"/>
      <c r="BC121" s="33"/>
    </row>
    <row r="122" spans="2:55">
      <c r="B122" s="167">
        <v>11</v>
      </c>
      <c r="C122" s="167"/>
      <c r="D122" s="127"/>
      <c r="E122" s="127"/>
      <c r="F122" s="127"/>
      <c r="G122" s="127"/>
      <c r="H122" s="127"/>
      <c r="I122" s="127"/>
      <c r="J122" s="127"/>
      <c r="K122" s="127"/>
      <c r="L122" s="127"/>
      <c r="M122" s="482"/>
      <c r="N122" s="482"/>
      <c r="O122" s="482"/>
      <c r="P122" s="482"/>
      <c r="Q122" s="482"/>
      <c r="R122" s="482"/>
      <c r="S122" s="482"/>
      <c r="T122" s="482"/>
      <c r="U122" s="390"/>
      <c r="V122" s="390"/>
      <c r="W122" s="390"/>
      <c r="X122" s="390"/>
      <c r="Y122" s="390"/>
      <c r="Z122" s="268" t="str">
        <f t="shared" si="22"/>
        <v/>
      </c>
      <c r="AA122" s="268"/>
      <c r="AB122" s="268"/>
      <c r="AC122" s="268"/>
      <c r="AD122" s="268"/>
      <c r="AE122" s="268" t="str">
        <f t="shared" si="23"/>
        <v/>
      </c>
      <c r="AF122" s="268"/>
      <c r="AG122" s="268"/>
      <c r="AH122" s="268"/>
      <c r="AI122" s="268"/>
      <c r="AJ122" s="127"/>
      <c r="AK122" s="127"/>
      <c r="AL122" s="127"/>
      <c r="AM122" s="127"/>
      <c r="AN122" s="127"/>
      <c r="AO122" s="127"/>
      <c r="AP122" s="127"/>
      <c r="AQ122" s="127"/>
      <c r="AR122" s="33"/>
      <c r="AS122" s="33"/>
      <c r="AW122" s="269"/>
      <c r="AX122" s="269"/>
      <c r="AY122" s="33"/>
      <c r="AZ122" s="33"/>
      <c r="BA122" s="33"/>
      <c r="BB122" s="33"/>
      <c r="BC122" s="33"/>
    </row>
    <row r="123" spans="2:55">
      <c r="B123" s="167">
        <v>12</v>
      </c>
      <c r="C123" s="167"/>
      <c r="D123" s="127"/>
      <c r="E123" s="127"/>
      <c r="F123" s="127"/>
      <c r="G123" s="127"/>
      <c r="H123" s="127"/>
      <c r="I123" s="127"/>
      <c r="J123" s="127"/>
      <c r="K123" s="127"/>
      <c r="L123" s="127"/>
      <c r="M123" s="482"/>
      <c r="N123" s="482"/>
      <c r="O123" s="482"/>
      <c r="P123" s="482"/>
      <c r="Q123" s="482"/>
      <c r="R123" s="482"/>
      <c r="S123" s="482"/>
      <c r="T123" s="482"/>
      <c r="U123" s="390"/>
      <c r="V123" s="390"/>
      <c r="W123" s="390"/>
      <c r="X123" s="390"/>
      <c r="Y123" s="390"/>
      <c r="Z123" s="268" t="str">
        <f t="shared" si="22"/>
        <v/>
      </c>
      <c r="AA123" s="268"/>
      <c r="AB123" s="268"/>
      <c r="AC123" s="268"/>
      <c r="AD123" s="268"/>
      <c r="AE123" s="268" t="str">
        <f t="shared" si="23"/>
        <v/>
      </c>
      <c r="AF123" s="268"/>
      <c r="AG123" s="268"/>
      <c r="AH123" s="268"/>
      <c r="AI123" s="268"/>
      <c r="AJ123" s="127"/>
      <c r="AK123" s="127"/>
      <c r="AL123" s="127"/>
      <c r="AM123" s="127"/>
      <c r="AN123" s="127"/>
      <c r="AO123" s="127"/>
      <c r="AP123" s="127"/>
      <c r="AQ123" s="127"/>
      <c r="AR123" s="33"/>
      <c r="AS123" s="33"/>
      <c r="AW123" s="269"/>
      <c r="AX123" s="269"/>
      <c r="AY123" s="33"/>
      <c r="AZ123" s="33"/>
      <c r="BA123" s="33"/>
      <c r="BB123" s="33"/>
      <c r="BC123" s="33"/>
    </row>
    <row r="124" spans="2:55">
      <c r="B124" s="167">
        <v>13</v>
      </c>
      <c r="C124" s="167"/>
      <c r="D124" s="127"/>
      <c r="E124" s="127"/>
      <c r="F124" s="127"/>
      <c r="G124" s="127"/>
      <c r="H124" s="127"/>
      <c r="I124" s="127"/>
      <c r="J124" s="127"/>
      <c r="K124" s="127"/>
      <c r="L124" s="127"/>
      <c r="M124" s="482"/>
      <c r="N124" s="482"/>
      <c r="O124" s="482"/>
      <c r="P124" s="482"/>
      <c r="Q124" s="482"/>
      <c r="R124" s="482"/>
      <c r="S124" s="482"/>
      <c r="T124" s="482"/>
      <c r="U124" s="390"/>
      <c r="V124" s="390"/>
      <c r="W124" s="390"/>
      <c r="X124" s="390"/>
      <c r="Y124" s="390"/>
      <c r="Z124" s="268" t="str">
        <f t="shared" si="20"/>
        <v/>
      </c>
      <c r="AA124" s="268"/>
      <c r="AB124" s="268"/>
      <c r="AC124" s="268"/>
      <c r="AD124" s="268"/>
      <c r="AE124" s="268" t="str">
        <f t="shared" si="21"/>
        <v/>
      </c>
      <c r="AF124" s="268"/>
      <c r="AG124" s="268"/>
      <c r="AH124" s="268"/>
      <c r="AI124" s="268"/>
      <c r="AJ124" s="127"/>
      <c r="AK124" s="127"/>
      <c r="AL124" s="127"/>
      <c r="AM124" s="127"/>
      <c r="AN124" s="127"/>
      <c r="AO124" s="127"/>
      <c r="AP124" s="127"/>
      <c r="AQ124" s="127"/>
      <c r="AR124" s="33"/>
      <c r="AS124" s="33"/>
      <c r="AW124" s="269"/>
      <c r="AX124" s="269"/>
      <c r="AY124" s="33"/>
      <c r="AZ124" s="33"/>
      <c r="BA124" s="33"/>
      <c r="BB124" s="33"/>
      <c r="BC124" s="33"/>
    </row>
    <row r="125" spans="2:55">
      <c r="B125" s="167">
        <v>14</v>
      </c>
      <c r="C125" s="167"/>
      <c r="D125" s="127"/>
      <c r="E125" s="127"/>
      <c r="F125" s="127"/>
      <c r="G125" s="127"/>
      <c r="H125" s="127"/>
      <c r="I125" s="127"/>
      <c r="J125" s="127"/>
      <c r="K125" s="127"/>
      <c r="L125" s="127"/>
      <c r="M125" s="482"/>
      <c r="N125" s="482"/>
      <c r="O125" s="482"/>
      <c r="P125" s="482"/>
      <c r="Q125" s="482"/>
      <c r="R125" s="482"/>
      <c r="S125" s="482"/>
      <c r="T125" s="482"/>
      <c r="U125" s="390"/>
      <c r="V125" s="390"/>
      <c r="W125" s="390"/>
      <c r="X125" s="390"/>
      <c r="Y125" s="390"/>
      <c r="Z125" s="268" t="str">
        <f t="shared" si="20"/>
        <v/>
      </c>
      <c r="AA125" s="268"/>
      <c r="AB125" s="268"/>
      <c r="AC125" s="268"/>
      <c r="AD125" s="268"/>
      <c r="AE125" s="268" t="str">
        <f t="shared" si="21"/>
        <v/>
      </c>
      <c r="AF125" s="268"/>
      <c r="AG125" s="268"/>
      <c r="AH125" s="268"/>
      <c r="AI125" s="268"/>
      <c r="AJ125" s="127"/>
      <c r="AK125" s="127"/>
      <c r="AL125" s="127"/>
      <c r="AM125" s="127"/>
      <c r="AN125" s="127"/>
      <c r="AO125" s="127"/>
      <c r="AP125" s="127"/>
      <c r="AQ125" s="127"/>
      <c r="AR125" s="33"/>
      <c r="AS125" s="33"/>
      <c r="AW125" s="270"/>
      <c r="AX125" s="270"/>
      <c r="AY125" s="33"/>
      <c r="AZ125" s="33"/>
      <c r="BA125" s="33"/>
      <c r="BB125" s="33"/>
      <c r="BC125" s="33"/>
    </row>
    <row r="126" spans="2:55">
      <c r="B126" s="167">
        <v>15</v>
      </c>
      <c r="C126" s="167"/>
      <c r="D126" s="127"/>
      <c r="E126" s="127"/>
      <c r="F126" s="127"/>
      <c r="G126" s="127"/>
      <c r="H126" s="127"/>
      <c r="I126" s="127"/>
      <c r="J126" s="127"/>
      <c r="K126" s="127"/>
      <c r="L126" s="127"/>
      <c r="M126" s="482"/>
      <c r="N126" s="482"/>
      <c r="O126" s="482"/>
      <c r="P126" s="482"/>
      <c r="Q126" s="482"/>
      <c r="R126" s="482"/>
      <c r="S126" s="482"/>
      <c r="T126" s="482"/>
      <c r="U126" s="390"/>
      <c r="V126" s="390"/>
      <c r="W126" s="390"/>
      <c r="X126" s="390"/>
      <c r="Y126" s="390"/>
      <c r="Z126" s="268" t="str">
        <f t="shared" si="20"/>
        <v/>
      </c>
      <c r="AA126" s="268"/>
      <c r="AB126" s="268"/>
      <c r="AC126" s="268"/>
      <c r="AD126" s="268"/>
      <c r="AE126" s="268" t="str">
        <f t="shared" si="21"/>
        <v/>
      </c>
      <c r="AF126" s="268"/>
      <c r="AG126" s="268"/>
      <c r="AH126" s="268"/>
      <c r="AI126" s="268"/>
      <c r="AJ126" s="127"/>
      <c r="AK126" s="127"/>
      <c r="AL126" s="127"/>
      <c r="AM126" s="127"/>
      <c r="AN126" s="127"/>
      <c r="AO126" s="127"/>
      <c r="AP126" s="127"/>
      <c r="AQ126" s="127"/>
      <c r="AR126" s="33"/>
      <c r="AS126" s="33"/>
      <c r="AW126" s="269"/>
      <c r="AX126" s="269"/>
      <c r="AY126" s="33"/>
      <c r="AZ126" s="33"/>
      <c r="BA126" s="33"/>
      <c r="BB126" s="33"/>
      <c r="BC126" s="33"/>
    </row>
    <row r="127" spans="2:55">
      <c r="B127" s="167">
        <v>16</v>
      </c>
      <c r="C127" s="167"/>
      <c r="D127" s="127"/>
      <c r="E127" s="127"/>
      <c r="F127" s="127"/>
      <c r="G127" s="127"/>
      <c r="H127" s="127"/>
      <c r="I127" s="127"/>
      <c r="J127" s="127"/>
      <c r="K127" s="127"/>
      <c r="L127" s="127"/>
      <c r="M127" s="482"/>
      <c r="N127" s="482"/>
      <c r="O127" s="482"/>
      <c r="P127" s="482"/>
      <c r="Q127" s="482"/>
      <c r="R127" s="482"/>
      <c r="S127" s="482"/>
      <c r="T127" s="482"/>
      <c r="U127" s="390"/>
      <c r="V127" s="390"/>
      <c r="W127" s="390"/>
      <c r="X127" s="390"/>
      <c r="Y127" s="390"/>
      <c r="Z127" s="268" t="str">
        <f t="shared" si="20"/>
        <v/>
      </c>
      <c r="AA127" s="268"/>
      <c r="AB127" s="268"/>
      <c r="AC127" s="268"/>
      <c r="AD127" s="268"/>
      <c r="AE127" s="268" t="str">
        <f t="shared" si="21"/>
        <v/>
      </c>
      <c r="AF127" s="268"/>
      <c r="AG127" s="268"/>
      <c r="AH127" s="268"/>
      <c r="AI127" s="268"/>
      <c r="AJ127" s="127"/>
      <c r="AK127" s="127"/>
      <c r="AL127" s="127"/>
      <c r="AM127" s="127"/>
      <c r="AN127" s="127"/>
      <c r="AO127" s="127"/>
      <c r="AP127" s="127"/>
      <c r="AQ127" s="127"/>
      <c r="AR127" s="33"/>
      <c r="AS127" s="33"/>
      <c r="AW127" s="269"/>
      <c r="AX127" s="269"/>
      <c r="AY127" s="33"/>
      <c r="AZ127" s="33"/>
      <c r="BA127" s="33"/>
      <c r="BB127" s="33"/>
      <c r="BC127" s="33"/>
    </row>
    <row r="128" spans="2:55">
      <c r="B128" s="167">
        <v>17</v>
      </c>
      <c r="C128" s="167"/>
      <c r="D128" s="127"/>
      <c r="E128" s="127"/>
      <c r="F128" s="127"/>
      <c r="G128" s="127"/>
      <c r="H128" s="127"/>
      <c r="I128" s="127"/>
      <c r="J128" s="127"/>
      <c r="K128" s="127"/>
      <c r="L128" s="127"/>
      <c r="M128" s="482"/>
      <c r="N128" s="482"/>
      <c r="O128" s="482"/>
      <c r="P128" s="482"/>
      <c r="Q128" s="482"/>
      <c r="R128" s="482"/>
      <c r="S128" s="482"/>
      <c r="T128" s="482"/>
      <c r="U128" s="390"/>
      <c r="V128" s="390"/>
      <c r="W128" s="390"/>
      <c r="X128" s="390"/>
      <c r="Y128" s="390"/>
      <c r="Z128" s="268" t="str">
        <f t="shared" si="20"/>
        <v/>
      </c>
      <c r="AA128" s="268"/>
      <c r="AB128" s="268"/>
      <c r="AC128" s="268"/>
      <c r="AD128" s="268"/>
      <c r="AE128" s="268" t="str">
        <f t="shared" si="21"/>
        <v/>
      </c>
      <c r="AF128" s="268"/>
      <c r="AG128" s="268"/>
      <c r="AH128" s="268"/>
      <c r="AI128" s="268"/>
      <c r="AJ128" s="127"/>
      <c r="AK128" s="127"/>
      <c r="AL128" s="127"/>
      <c r="AM128" s="127"/>
      <c r="AN128" s="127"/>
      <c r="AO128" s="127"/>
      <c r="AP128" s="127"/>
      <c r="AQ128" s="127"/>
      <c r="AR128" s="33"/>
      <c r="AS128" s="33"/>
      <c r="AW128" s="269"/>
      <c r="AX128" s="269"/>
      <c r="AY128" s="33"/>
      <c r="AZ128" s="33"/>
      <c r="BA128" s="33"/>
      <c r="BB128" s="33"/>
      <c r="BC128" s="33"/>
    </row>
    <row r="129" spans="1:57">
      <c r="B129" s="167">
        <v>18</v>
      </c>
      <c r="C129" s="167"/>
      <c r="D129" s="127"/>
      <c r="E129" s="127"/>
      <c r="F129" s="127"/>
      <c r="G129" s="127"/>
      <c r="H129" s="127"/>
      <c r="I129" s="127"/>
      <c r="J129" s="127"/>
      <c r="K129" s="127"/>
      <c r="L129" s="127"/>
      <c r="M129" s="482"/>
      <c r="N129" s="482"/>
      <c r="O129" s="482"/>
      <c r="P129" s="482"/>
      <c r="Q129" s="482"/>
      <c r="R129" s="482"/>
      <c r="S129" s="482"/>
      <c r="T129" s="482"/>
      <c r="U129" s="390"/>
      <c r="V129" s="390"/>
      <c r="W129" s="390"/>
      <c r="X129" s="390"/>
      <c r="Y129" s="390"/>
      <c r="Z129" s="268" t="str">
        <f t="shared" si="20"/>
        <v/>
      </c>
      <c r="AA129" s="268"/>
      <c r="AB129" s="268"/>
      <c r="AC129" s="268"/>
      <c r="AD129" s="268"/>
      <c r="AE129" s="268" t="str">
        <f t="shared" si="21"/>
        <v/>
      </c>
      <c r="AF129" s="268"/>
      <c r="AG129" s="268"/>
      <c r="AH129" s="268"/>
      <c r="AI129" s="268"/>
      <c r="AJ129" s="127"/>
      <c r="AK129" s="127"/>
      <c r="AL129" s="127"/>
      <c r="AM129" s="127"/>
      <c r="AN129" s="127"/>
      <c r="AO129" s="127"/>
      <c r="AP129" s="127"/>
      <c r="AQ129" s="127"/>
      <c r="AR129" s="33"/>
      <c r="AS129" s="33"/>
      <c r="AW129" s="269"/>
      <c r="AX129" s="269"/>
      <c r="AY129" s="33"/>
      <c r="AZ129" s="33"/>
      <c r="BA129" s="33"/>
      <c r="BB129" s="33"/>
      <c r="BC129" s="33"/>
    </row>
    <row r="130" spans="1:57">
      <c r="B130" s="167">
        <v>19</v>
      </c>
      <c r="C130" s="167"/>
      <c r="D130" s="127"/>
      <c r="E130" s="127"/>
      <c r="F130" s="127"/>
      <c r="G130" s="127"/>
      <c r="H130" s="127"/>
      <c r="I130" s="127"/>
      <c r="J130" s="127"/>
      <c r="K130" s="127"/>
      <c r="L130" s="127"/>
      <c r="M130" s="482"/>
      <c r="N130" s="482"/>
      <c r="O130" s="482"/>
      <c r="P130" s="482"/>
      <c r="Q130" s="482"/>
      <c r="R130" s="482"/>
      <c r="S130" s="482"/>
      <c r="T130" s="482"/>
      <c r="U130" s="390"/>
      <c r="V130" s="390"/>
      <c r="W130" s="390"/>
      <c r="X130" s="390"/>
      <c r="Y130" s="390"/>
      <c r="Z130" s="268" t="str">
        <f t="shared" si="20"/>
        <v/>
      </c>
      <c r="AA130" s="268"/>
      <c r="AB130" s="268"/>
      <c r="AC130" s="268"/>
      <c r="AD130" s="268"/>
      <c r="AE130" s="268" t="str">
        <f t="shared" si="21"/>
        <v/>
      </c>
      <c r="AF130" s="268"/>
      <c r="AG130" s="268"/>
      <c r="AH130" s="268"/>
      <c r="AI130" s="268"/>
      <c r="AJ130" s="127"/>
      <c r="AK130" s="127"/>
      <c r="AL130" s="127"/>
      <c r="AM130" s="127"/>
      <c r="AN130" s="127"/>
      <c r="AO130" s="127"/>
      <c r="AP130" s="127"/>
      <c r="AQ130" s="127"/>
      <c r="AR130" s="33"/>
      <c r="AS130" s="33"/>
      <c r="AW130" s="269"/>
      <c r="AX130" s="269"/>
      <c r="AY130" s="33"/>
      <c r="AZ130" s="33"/>
      <c r="BA130" s="33"/>
      <c r="BB130" s="33"/>
      <c r="BC130" s="33"/>
    </row>
    <row r="131" spans="1:57">
      <c r="B131" s="167">
        <v>20</v>
      </c>
      <c r="C131" s="167"/>
      <c r="D131" s="127"/>
      <c r="E131" s="127"/>
      <c r="F131" s="127"/>
      <c r="G131" s="127"/>
      <c r="H131" s="127"/>
      <c r="I131" s="127"/>
      <c r="J131" s="127"/>
      <c r="K131" s="127"/>
      <c r="L131" s="127"/>
      <c r="M131" s="482"/>
      <c r="N131" s="482"/>
      <c r="O131" s="482"/>
      <c r="P131" s="482"/>
      <c r="Q131" s="482"/>
      <c r="R131" s="482"/>
      <c r="S131" s="482"/>
      <c r="T131" s="482"/>
      <c r="U131" s="390"/>
      <c r="V131" s="390"/>
      <c r="W131" s="390"/>
      <c r="X131" s="390"/>
      <c r="Y131" s="390"/>
      <c r="Z131" s="268" t="str">
        <f t="shared" si="20"/>
        <v/>
      </c>
      <c r="AA131" s="268"/>
      <c r="AB131" s="268"/>
      <c r="AC131" s="268"/>
      <c r="AD131" s="268"/>
      <c r="AE131" s="268" t="str">
        <f t="shared" si="21"/>
        <v/>
      </c>
      <c r="AF131" s="268"/>
      <c r="AG131" s="268"/>
      <c r="AH131" s="268"/>
      <c r="AI131" s="268"/>
      <c r="AJ131" s="127"/>
      <c r="AK131" s="127"/>
      <c r="AL131" s="127"/>
      <c r="AM131" s="127"/>
      <c r="AN131" s="127"/>
      <c r="AO131" s="127"/>
      <c r="AP131" s="127"/>
      <c r="AQ131" s="127"/>
      <c r="AR131" s="33"/>
      <c r="AS131" s="33"/>
      <c r="AW131" s="269"/>
      <c r="AX131" s="269"/>
      <c r="AY131" s="33"/>
      <c r="AZ131" s="33"/>
      <c r="BA131" s="33"/>
      <c r="BB131" s="33"/>
      <c r="BC131" s="33"/>
    </row>
    <row r="132" spans="1:57" s="24" customFormat="1" ht="1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row>
    <row r="133" spans="1:57" s="24" customFormat="1" ht="15" customHeight="1">
      <c r="A133" s="26"/>
      <c r="B133" s="34" t="s">
        <v>136</v>
      </c>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row>
    <row r="134" spans="1:57" s="24" customFormat="1" ht="15" customHeight="1">
      <c r="A134" s="26"/>
      <c r="B134" s="167"/>
      <c r="C134" s="167"/>
      <c r="D134" s="167" t="s">
        <v>92</v>
      </c>
      <c r="E134" s="167"/>
      <c r="F134" s="167"/>
      <c r="G134" s="167"/>
      <c r="H134" s="167"/>
      <c r="I134" s="167"/>
      <c r="J134" s="167"/>
      <c r="K134" s="167"/>
      <c r="L134" s="167"/>
      <c r="M134" s="276" t="s">
        <v>137</v>
      </c>
      <c r="N134" s="276"/>
      <c r="O134" s="276"/>
      <c r="P134" s="276"/>
      <c r="Q134" s="276"/>
      <c r="R134" s="277" t="s">
        <v>138</v>
      </c>
      <c r="S134" s="277"/>
      <c r="T134" s="277"/>
      <c r="U134" s="277"/>
      <c r="V134" s="277"/>
      <c r="W134" s="277"/>
      <c r="X134" s="277"/>
      <c r="Y134" s="277"/>
      <c r="Z134" s="277"/>
      <c r="AA134" s="277"/>
      <c r="AB134" s="277"/>
      <c r="AC134" s="277"/>
      <c r="AD134" s="277"/>
      <c r="AE134" s="277"/>
      <c r="AF134" s="277"/>
      <c r="AG134" s="277"/>
      <c r="AH134" s="277"/>
      <c r="AI134" s="277"/>
      <c r="AJ134" s="277"/>
      <c r="AK134" s="277"/>
      <c r="AL134" s="277"/>
      <c r="AM134" s="277"/>
      <c r="AN134" s="277"/>
      <c r="AO134" s="277"/>
      <c r="AP134" s="277"/>
      <c r="AQ134" s="26"/>
      <c r="AR134" s="26"/>
      <c r="AS134" s="26"/>
      <c r="AT134" s="26"/>
      <c r="AU134" s="26"/>
      <c r="AV134" s="26"/>
      <c r="AW134" s="26"/>
      <c r="AX134" s="26"/>
      <c r="AY134" s="26"/>
      <c r="AZ134" s="26"/>
      <c r="BA134" s="26"/>
      <c r="BB134" s="26"/>
      <c r="BC134" s="26"/>
      <c r="BD134" s="26"/>
    </row>
    <row r="135" spans="1:57" s="24" customFormat="1" ht="26.1" customHeight="1">
      <c r="A135" s="26"/>
      <c r="B135" s="183">
        <v>1</v>
      </c>
      <c r="C135" s="184"/>
      <c r="D135" s="288">
        <f t="shared" ref="D135:D144" si="24">D99</f>
        <v>0</v>
      </c>
      <c r="E135" s="288"/>
      <c r="F135" s="288"/>
      <c r="G135" s="288"/>
      <c r="H135" s="288"/>
      <c r="I135" s="288"/>
      <c r="J135" s="288"/>
      <c r="K135" s="288"/>
      <c r="L135" s="288"/>
      <c r="M135" s="484"/>
      <c r="N135" s="484"/>
      <c r="O135" s="484"/>
      <c r="P135" s="484"/>
      <c r="Q135" s="484"/>
      <c r="R135" s="483"/>
      <c r="S135" s="483"/>
      <c r="T135" s="483"/>
      <c r="U135" s="483"/>
      <c r="V135" s="483"/>
      <c r="W135" s="483"/>
      <c r="X135" s="483"/>
      <c r="Y135" s="483"/>
      <c r="Z135" s="483"/>
      <c r="AA135" s="483"/>
      <c r="AB135" s="483"/>
      <c r="AC135" s="483"/>
      <c r="AD135" s="483"/>
      <c r="AE135" s="483"/>
      <c r="AF135" s="483"/>
      <c r="AG135" s="483"/>
      <c r="AH135" s="483"/>
      <c r="AI135" s="483"/>
      <c r="AJ135" s="483"/>
      <c r="AK135" s="483"/>
      <c r="AL135" s="483"/>
      <c r="AM135" s="483"/>
      <c r="AN135" s="483"/>
      <c r="AO135" s="483"/>
      <c r="AP135" s="483"/>
      <c r="AQ135" s="26"/>
      <c r="AR135" s="26"/>
      <c r="AS135" s="26"/>
      <c r="AT135" s="26"/>
      <c r="AU135" s="26"/>
      <c r="AV135" s="26"/>
      <c r="AW135" s="26"/>
      <c r="AX135" s="26"/>
      <c r="AY135" s="26"/>
      <c r="AZ135" s="26"/>
      <c r="BA135" s="26"/>
      <c r="BB135" s="26"/>
      <c r="BC135" s="26"/>
      <c r="BD135" s="26"/>
    </row>
    <row r="136" spans="1:57" s="24" customFormat="1" ht="26.1" customHeight="1">
      <c r="A136" s="26"/>
      <c r="B136" s="183">
        <v>2</v>
      </c>
      <c r="C136" s="184"/>
      <c r="D136" s="288">
        <f t="shared" si="24"/>
        <v>0</v>
      </c>
      <c r="E136" s="288"/>
      <c r="F136" s="288"/>
      <c r="G136" s="288"/>
      <c r="H136" s="288"/>
      <c r="I136" s="288"/>
      <c r="J136" s="288"/>
      <c r="K136" s="288"/>
      <c r="L136" s="288"/>
      <c r="M136" s="484"/>
      <c r="N136" s="484"/>
      <c r="O136" s="484"/>
      <c r="P136" s="484"/>
      <c r="Q136" s="484"/>
      <c r="R136" s="483"/>
      <c r="S136" s="483"/>
      <c r="T136" s="483"/>
      <c r="U136" s="483"/>
      <c r="V136" s="483"/>
      <c r="W136" s="483"/>
      <c r="X136" s="483"/>
      <c r="Y136" s="483"/>
      <c r="Z136" s="483"/>
      <c r="AA136" s="483"/>
      <c r="AB136" s="483"/>
      <c r="AC136" s="483"/>
      <c r="AD136" s="483"/>
      <c r="AE136" s="483"/>
      <c r="AF136" s="483"/>
      <c r="AG136" s="483"/>
      <c r="AH136" s="483"/>
      <c r="AI136" s="483"/>
      <c r="AJ136" s="483"/>
      <c r="AK136" s="483"/>
      <c r="AL136" s="483"/>
      <c r="AM136" s="483"/>
      <c r="AN136" s="483"/>
      <c r="AO136" s="483"/>
      <c r="AP136" s="483"/>
      <c r="AQ136" s="26"/>
      <c r="AR136" s="26"/>
      <c r="AS136" s="26"/>
      <c r="AT136" s="26"/>
      <c r="AU136" s="26"/>
      <c r="AV136" s="26"/>
      <c r="AW136" s="26"/>
      <c r="AX136" s="26"/>
      <c r="AY136" s="26"/>
      <c r="AZ136" s="26"/>
      <c r="BA136" s="26"/>
      <c r="BB136" s="26"/>
      <c r="BC136" s="26"/>
      <c r="BD136" s="26"/>
    </row>
    <row r="137" spans="1:57" s="24" customFormat="1" ht="26.1" customHeight="1">
      <c r="A137" s="26"/>
      <c r="B137" s="183">
        <v>3</v>
      </c>
      <c r="C137" s="184"/>
      <c r="D137" s="288">
        <f t="shared" si="24"/>
        <v>0</v>
      </c>
      <c r="E137" s="288"/>
      <c r="F137" s="288"/>
      <c r="G137" s="288"/>
      <c r="H137" s="288"/>
      <c r="I137" s="288"/>
      <c r="J137" s="288"/>
      <c r="K137" s="288"/>
      <c r="L137" s="288"/>
      <c r="M137" s="484"/>
      <c r="N137" s="484"/>
      <c r="O137" s="484"/>
      <c r="P137" s="484"/>
      <c r="Q137" s="484"/>
      <c r="R137" s="483"/>
      <c r="S137" s="483"/>
      <c r="T137" s="483"/>
      <c r="U137" s="483"/>
      <c r="V137" s="483"/>
      <c r="W137" s="483"/>
      <c r="X137" s="483"/>
      <c r="Y137" s="483"/>
      <c r="Z137" s="483"/>
      <c r="AA137" s="483"/>
      <c r="AB137" s="483"/>
      <c r="AC137" s="483"/>
      <c r="AD137" s="483"/>
      <c r="AE137" s="483"/>
      <c r="AF137" s="483"/>
      <c r="AG137" s="483"/>
      <c r="AH137" s="483"/>
      <c r="AI137" s="483"/>
      <c r="AJ137" s="483"/>
      <c r="AK137" s="483"/>
      <c r="AL137" s="483"/>
      <c r="AM137" s="483"/>
      <c r="AN137" s="483"/>
      <c r="AO137" s="483"/>
      <c r="AP137" s="483"/>
      <c r="AQ137" s="26"/>
      <c r="AR137" s="26"/>
      <c r="AS137" s="26"/>
      <c r="AT137" s="26"/>
      <c r="AU137" s="26"/>
      <c r="AV137" s="26"/>
      <c r="AW137" s="26"/>
      <c r="AX137" s="26"/>
      <c r="AY137" s="26"/>
      <c r="AZ137" s="26"/>
      <c r="BA137" s="26"/>
      <c r="BB137" s="26"/>
      <c r="BC137" s="26"/>
      <c r="BD137" s="26"/>
    </row>
    <row r="138" spans="1:57" s="24" customFormat="1" ht="26.1" customHeight="1">
      <c r="A138" s="26"/>
      <c r="B138" s="183">
        <v>4</v>
      </c>
      <c r="C138" s="184"/>
      <c r="D138" s="288">
        <f t="shared" si="24"/>
        <v>0</v>
      </c>
      <c r="E138" s="288"/>
      <c r="F138" s="288"/>
      <c r="G138" s="288"/>
      <c r="H138" s="288"/>
      <c r="I138" s="288"/>
      <c r="J138" s="288"/>
      <c r="K138" s="288"/>
      <c r="L138" s="288"/>
      <c r="M138" s="484"/>
      <c r="N138" s="484"/>
      <c r="O138" s="484"/>
      <c r="P138" s="484"/>
      <c r="Q138" s="484"/>
      <c r="R138" s="483"/>
      <c r="S138" s="483"/>
      <c r="T138" s="483"/>
      <c r="U138" s="483"/>
      <c r="V138" s="483"/>
      <c r="W138" s="483"/>
      <c r="X138" s="483"/>
      <c r="Y138" s="483"/>
      <c r="Z138" s="483"/>
      <c r="AA138" s="483"/>
      <c r="AB138" s="483"/>
      <c r="AC138" s="483"/>
      <c r="AD138" s="483"/>
      <c r="AE138" s="483"/>
      <c r="AF138" s="483"/>
      <c r="AG138" s="483"/>
      <c r="AH138" s="483"/>
      <c r="AI138" s="483"/>
      <c r="AJ138" s="483"/>
      <c r="AK138" s="483"/>
      <c r="AL138" s="483"/>
      <c r="AM138" s="483"/>
      <c r="AN138" s="483"/>
      <c r="AO138" s="483"/>
      <c r="AP138" s="483"/>
      <c r="AQ138" s="26"/>
      <c r="AR138" s="26"/>
      <c r="AS138" s="26"/>
      <c r="AT138" s="26"/>
      <c r="AU138" s="26"/>
      <c r="AV138" s="26"/>
      <c r="AW138" s="26"/>
      <c r="AX138" s="26"/>
      <c r="AY138" s="26"/>
      <c r="AZ138" s="26"/>
      <c r="BA138" s="26"/>
      <c r="BB138" s="26"/>
      <c r="BC138" s="26"/>
      <c r="BD138" s="26"/>
    </row>
    <row r="139" spans="1:57" s="24" customFormat="1" ht="26.1" customHeight="1">
      <c r="A139" s="26"/>
      <c r="B139" s="183">
        <v>5</v>
      </c>
      <c r="C139" s="184"/>
      <c r="D139" s="285">
        <f t="shared" si="24"/>
        <v>0</v>
      </c>
      <c r="E139" s="286"/>
      <c r="F139" s="286"/>
      <c r="G139" s="286"/>
      <c r="H139" s="286"/>
      <c r="I139" s="286"/>
      <c r="J139" s="286"/>
      <c r="K139" s="286"/>
      <c r="L139" s="287"/>
      <c r="M139" s="484"/>
      <c r="N139" s="484"/>
      <c r="O139" s="484"/>
      <c r="P139" s="484"/>
      <c r="Q139" s="484"/>
      <c r="R139" s="483"/>
      <c r="S139" s="483"/>
      <c r="T139" s="483"/>
      <c r="U139" s="483"/>
      <c r="V139" s="483"/>
      <c r="W139" s="483"/>
      <c r="X139" s="483"/>
      <c r="Y139" s="483"/>
      <c r="Z139" s="483"/>
      <c r="AA139" s="483"/>
      <c r="AB139" s="483"/>
      <c r="AC139" s="483"/>
      <c r="AD139" s="483"/>
      <c r="AE139" s="483"/>
      <c r="AF139" s="483"/>
      <c r="AG139" s="483"/>
      <c r="AH139" s="483"/>
      <c r="AI139" s="483"/>
      <c r="AJ139" s="483"/>
      <c r="AK139" s="483"/>
      <c r="AL139" s="483"/>
      <c r="AM139" s="483"/>
      <c r="AN139" s="483"/>
      <c r="AO139" s="483"/>
      <c r="AP139" s="483"/>
      <c r="AQ139" s="26"/>
      <c r="AR139" s="26"/>
      <c r="AS139" s="26"/>
      <c r="AT139" s="26"/>
      <c r="AU139" s="26"/>
      <c r="AV139" s="26"/>
      <c r="AW139" s="26"/>
      <c r="AX139" s="26"/>
      <c r="AY139" s="26"/>
      <c r="AZ139" s="26"/>
      <c r="BA139" s="26"/>
      <c r="BB139" s="26"/>
      <c r="BC139" s="26"/>
      <c r="BD139" s="26"/>
    </row>
    <row r="140" spans="1:57" s="24" customFormat="1" ht="26.1" customHeight="1">
      <c r="A140" s="26"/>
      <c r="B140" s="183">
        <v>6</v>
      </c>
      <c r="C140" s="184"/>
      <c r="D140" s="285">
        <f t="shared" si="24"/>
        <v>0</v>
      </c>
      <c r="E140" s="286"/>
      <c r="F140" s="286"/>
      <c r="G140" s="286"/>
      <c r="H140" s="286"/>
      <c r="I140" s="286"/>
      <c r="J140" s="286"/>
      <c r="K140" s="286"/>
      <c r="L140" s="287"/>
      <c r="M140" s="484"/>
      <c r="N140" s="484"/>
      <c r="O140" s="484"/>
      <c r="P140" s="484"/>
      <c r="Q140" s="484"/>
      <c r="R140" s="483"/>
      <c r="S140" s="483"/>
      <c r="T140" s="483"/>
      <c r="U140" s="483"/>
      <c r="V140" s="483"/>
      <c r="W140" s="483"/>
      <c r="X140" s="483"/>
      <c r="Y140" s="483"/>
      <c r="Z140" s="483"/>
      <c r="AA140" s="483"/>
      <c r="AB140" s="483"/>
      <c r="AC140" s="483"/>
      <c r="AD140" s="483"/>
      <c r="AE140" s="483"/>
      <c r="AF140" s="483"/>
      <c r="AG140" s="483"/>
      <c r="AH140" s="483"/>
      <c r="AI140" s="483"/>
      <c r="AJ140" s="483"/>
      <c r="AK140" s="483"/>
      <c r="AL140" s="483"/>
      <c r="AM140" s="483"/>
      <c r="AN140" s="483"/>
      <c r="AO140" s="483"/>
      <c r="AP140" s="483"/>
      <c r="AQ140" s="26"/>
      <c r="AR140" s="26"/>
      <c r="AS140" s="26"/>
      <c r="AT140" s="26"/>
      <c r="AU140" s="26"/>
      <c r="AV140" s="26"/>
      <c r="AW140" s="26"/>
      <c r="AX140" s="26"/>
      <c r="AY140" s="26"/>
      <c r="AZ140" s="26"/>
      <c r="BA140" s="26"/>
      <c r="BB140" s="26"/>
      <c r="BC140" s="26"/>
      <c r="BD140" s="26"/>
    </row>
    <row r="141" spans="1:57" s="24" customFormat="1" ht="26.1" customHeight="1">
      <c r="A141" s="26"/>
      <c r="B141" s="183">
        <v>7</v>
      </c>
      <c r="C141" s="184"/>
      <c r="D141" s="285">
        <f t="shared" si="24"/>
        <v>0</v>
      </c>
      <c r="E141" s="286"/>
      <c r="F141" s="286"/>
      <c r="G141" s="286"/>
      <c r="H141" s="286"/>
      <c r="I141" s="286"/>
      <c r="J141" s="286"/>
      <c r="K141" s="286"/>
      <c r="L141" s="287"/>
      <c r="M141" s="484"/>
      <c r="N141" s="484"/>
      <c r="O141" s="484"/>
      <c r="P141" s="484"/>
      <c r="Q141" s="484"/>
      <c r="R141" s="483"/>
      <c r="S141" s="483"/>
      <c r="T141" s="483"/>
      <c r="U141" s="483"/>
      <c r="V141" s="483"/>
      <c r="W141" s="483"/>
      <c r="X141" s="483"/>
      <c r="Y141" s="483"/>
      <c r="Z141" s="483"/>
      <c r="AA141" s="483"/>
      <c r="AB141" s="483"/>
      <c r="AC141" s="483"/>
      <c r="AD141" s="483"/>
      <c r="AE141" s="483"/>
      <c r="AF141" s="483"/>
      <c r="AG141" s="483"/>
      <c r="AH141" s="483"/>
      <c r="AI141" s="483"/>
      <c r="AJ141" s="483"/>
      <c r="AK141" s="483"/>
      <c r="AL141" s="483"/>
      <c r="AM141" s="483"/>
      <c r="AN141" s="483"/>
      <c r="AO141" s="483"/>
      <c r="AP141" s="483"/>
      <c r="AQ141" s="26"/>
      <c r="AR141" s="26"/>
      <c r="AS141" s="26"/>
      <c r="AT141" s="26"/>
      <c r="AU141" s="26"/>
      <c r="AV141" s="26"/>
      <c r="AW141" s="26"/>
      <c r="AX141" s="26"/>
      <c r="AY141" s="26"/>
      <c r="AZ141" s="26"/>
      <c r="BA141" s="26"/>
      <c r="BB141" s="26"/>
      <c r="BC141" s="26"/>
      <c r="BD141" s="26"/>
    </row>
    <row r="142" spans="1:57" s="24" customFormat="1" ht="26.1" customHeight="1">
      <c r="A142" s="26"/>
      <c r="B142" s="183">
        <v>8</v>
      </c>
      <c r="C142" s="184"/>
      <c r="D142" s="285">
        <f t="shared" si="24"/>
        <v>0</v>
      </c>
      <c r="E142" s="286"/>
      <c r="F142" s="286"/>
      <c r="G142" s="286"/>
      <c r="H142" s="286"/>
      <c r="I142" s="286"/>
      <c r="J142" s="286"/>
      <c r="K142" s="286"/>
      <c r="L142" s="287"/>
      <c r="M142" s="484"/>
      <c r="N142" s="484"/>
      <c r="O142" s="484"/>
      <c r="P142" s="484"/>
      <c r="Q142" s="484"/>
      <c r="R142" s="483"/>
      <c r="S142" s="483"/>
      <c r="T142" s="483"/>
      <c r="U142" s="483"/>
      <c r="V142" s="483"/>
      <c r="W142" s="483"/>
      <c r="X142" s="483"/>
      <c r="Y142" s="483"/>
      <c r="Z142" s="483"/>
      <c r="AA142" s="483"/>
      <c r="AB142" s="483"/>
      <c r="AC142" s="483"/>
      <c r="AD142" s="483"/>
      <c r="AE142" s="483"/>
      <c r="AF142" s="483"/>
      <c r="AG142" s="483"/>
      <c r="AH142" s="483"/>
      <c r="AI142" s="483"/>
      <c r="AJ142" s="483"/>
      <c r="AK142" s="483"/>
      <c r="AL142" s="483"/>
      <c r="AM142" s="483"/>
      <c r="AN142" s="483"/>
      <c r="AO142" s="483"/>
      <c r="AP142" s="483"/>
      <c r="AQ142" s="26"/>
      <c r="AR142" s="26"/>
      <c r="AS142" s="26"/>
      <c r="AT142" s="26"/>
      <c r="AU142" s="26"/>
      <c r="AV142" s="26"/>
      <c r="AW142" s="26"/>
      <c r="AX142" s="26"/>
      <c r="AY142" s="26"/>
      <c r="AZ142" s="26"/>
      <c r="BA142" s="26"/>
      <c r="BB142" s="26"/>
      <c r="BC142" s="26"/>
      <c r="BD142" s="26"/>
    </row>
    <row r="143" spans="1:57" s="24" customFormat="1" ht="26.1" customHeight="1">
      <c r="A143" s="26"/>
      <c r="B143" s="183">
        <v>9</v>
      </c>
      <c r="C143" s="184"/>
      <c r="D143" s="285">
        <f t="shared" si="24"/>
        <v>0</v>
      </c>
      <c r="E143" s="286"/>
      <c r="F143" s="286"/>
      <c r="G143" s="286"/>
      <c r="H143" s="286"/>
      <c r="I143" s="286"/>
      <c r="J143" s="286"/>
      <c r="K143" s="286"/>
      <c r="L143" s="287"/>
      <c r="M143" s="484"/>
      <c r="N143" s="484"/>
      <c r="O143" s="484"/>
      <c r="P143" s="484"/>
      <c r="Q143" s="484"/>
      <c r="R143" s="483"/>
      <c r="S143" s="483"/>
      <c r="T143" s="483"/>
      <c r="U143" s="483"/>
      <c r="V143" s="483"/>
      <c r="W143" s="483"/>
      <c r="X143" s="483"/>
      <c r="Y143" s="483"/>
      <c r="Z143" s="483"/>
      <c r="AA143" s="483"/>
      <c r="AB143" s="483"/>
      <c r="AC143" s="483"/>
      <c r="AD143" s="483"/>
      <c r="AE143" s="483"/>
      <c r="AF143" s="483"/>
      <c r="AG143" s="483"/>
      <c r="AH143" s="483"/>
      <c r="AI143" s="483"/>
      <c r="AJ143" s="483"/>
      <c r="AK143" s="483"/>
      <c r="AL143" s="483"/>
      <c r="AM143" s="483"/>
      <c r="AN143" s="483"/>
      <c r="AO143" s="483"/>
      <c r="AP143" s="483"/>
      <c r="AQ143" s="26"/>
      <c r="AR143" s="26"/>
      <c r="AS143" s="26"/>
      <c r="AT143" s="26"/>
      <c r="AU143" s="26"/>
      <c r="AV143" s="26"/>
      <c r="AW143" s="26"/>
      <c r="AX143" s="26"/>
      <c r="AY143" s="26"/>
      <c r="AZ143" s="26"/>
      <c r="BA143" s="26"/>
      <c r="BB143" s="26"/>
      <c r="BC143" s="26"/>
      <c r="BD143" s="26"/>
    </row>
    <row r="144" spans="1:57" s="24" customFormat="1" ht="26.1" customHeight="1">
      <c r="A144" s="26"/>
      <c r="B144" s="183">
        <v>10</v>
      </c>
      <c r="C144" s="184"/>
      <c r="D144" s="285">
        <f t="shared" si="24"/>
        <v>0</v>
      </c>
      <c r="E144" s="286"/>
      <c r="F144" s="286"/>
      <c r="G144" s="286"/>
      <c r="H144" s="286"/>
      <c r="I144" s="286"/>
      <c r="J144" s="286"/>
      <c r="K144" s="286"/>
      <c r="L144" s="287"/>
      <c r="M144" s="484"/>
      <c r="N144" s="484"/>
      <c r="O144" s="484"/>
      <c r="P144" s="484"/>
      <c r="Q144" s="484"/>
      <c r="R144" s="483"/>
      <c r="S144" s="483"/>
      <c r="T144" s="483"/>
      <c r="U144" s="483"/>
      <c r="V144" s="483"/>
      <c r="W144" s="483"/>
      <c r="X144" s="483"/>
      <c r="Y144" s="483"/>
      <c r="Z144" s="483"/>
      <c r="AA144" s="483"/>
      <c r="AB144" s="483"/>
      <c r="AC144" s="483"/>
      <c r="AD144" s="483"/>
      <c r="AE144" s="483"/>
      <c r="AF144" s="483"/>
      <c r="AG144" s="483"/>
      <c r="AH144" s="483"/>
      <c r="AI144" s="483"/>
      <c r="AJ144" s="483"/>
      <c r="AK144" s="483"/>
      <c r="AL144" s="483"/>
      <c r="AM144" s="483"/>
      <c r="AN144" s="483"/>
      <c r="AO144" s="483"/>
      <c r="AP144" s="483"/>
      <c r="AQ144" s="26"/>
      <c r="AR144" s="26"/>
      <c r="AS144" s="26"/>
      <c r="AT144" s="26"/>
      <c r="AU144" s="26"/>
      <c r="AV144" s="26"/>
      <c r="AW144" s="26"/>
      <c r="AX144" s="26"/>
      <c r="AY144" s="26"/>
      <c r="AZ144" s="26"/>
      <c r="BA144" s="26"/>
      <c r="BB144" s="26"/>
      <c r="BC144" s="26"/>
      <c r="BD144" s="26"/>
    </row>
    <row r="145" spans="1:58" s="24" customFormat="1" ht="1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row>
    <row r="146" spans="1:58" s="24" customFormat="1" ht="1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row>
    <row r="147" spans="1:58" s="24" customFormat="1" ht="1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row>
    <row r="148" spans="1:58" s="24" customFormat="1" ht="15" customHeight="1">
      <c r="A148" s="26"/>
      <c r="B148" s="172" t="s">
        <v>140</v>
      </c>
      <c r="C148" s="172"/>
      <c r="D148" s="172"/>
      <c r="E148" s="172"/>
      <c r="F148" s="172"/>
      <c r="G148" s="172"/>
      <c r="H148" s="172"/>
      <c r="I148" s="172"/>
      <c r="J148" s="172"/>
      <c r="K148" s="172"/>
      <c r="L148" s="172"/>
      <c r="M148" s="173"/>
      <c r="N148" s="178" t="s">
        <v>57</v>
      </c>
      <c r="O148" s="178"/>
      <c r="P148" s="178"/>
      <c r="Q148" s="178"/>
      <c r="R148" s="178"/>
      <c r="S148" s="179" t="e">
        <f>SUM(AO152:AR185)*$BC$15</f>
        <v>#DIV/0!</v>
      </c>
      <c r="T148" s="179"/>
      <c r="U148" s="179"/>
      <c r="V148" s="179"/>
      <c r="W148" s="179"/>
      <c r="X148" s="179"/>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row>
    <row r="149" spans="1:58" s="24" customFormat="1" ht="15" customHeight="1">
      <c r="A149" s="26"/>
      <c r="B149" s="8"/>
      <c r="C149" s="180" t="s">
        <v>141</v>
      </c>
      <c r="D149" s="180"/>
      <c r="E149" s="180"/>
      <c r="F149" s="180"/>
      <c r="G149" s="180"/>
      <c r="H149" s="180"/>
      <c r="I149" s="180"/>
      <c r="J149" s="180"/>
      <c r="K149" s="180"/>
      <c r="L149" s="180"/>
      <c r="M149" s="180"/>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26"/>
      <c r="BE149" s="26"/>
    </row>
    <row r="150" spans="1:58" s="24" customFormat="1" ht="15" customHeight="1">
      <c r="A150" s="26"/>
      <c r="B150" s="8"/>
      <c r="C150" s="1"/>
      <c r="D150" s="1"/>
      <c r="E150" s="1"/>
      <c r="F150" s="1"/>
      <c r="G150" s="1"/>
      <c r="H150" s="1"/>
      <c r="I150" s="1"/>
      <c r="J150" s="1"/>
      <c r="K150" s="1"/>
      <c r="L150" s="1"/>
      <c r="M150" s="1"/>
      <c r="O150" s="183" t="s">
        <v>142</v>
      </c>
      <c r="P150" s="249"/>
      <c r="Q150" s="249"/>
      <c r="R150" s="249"/>
      <c r="S150" s="249"/>
      <c r="T150" s="184"/>
      <c r="U150" s="183" t="s">
        <v>143</v>
      </c>
      <c r="V150" s="249"/>
      <c r="W150" s="249"/>
      <c r="X150" s="184"/>
      <c r="Y150" s="1"/>
      <c r="Z150" s="1"/>
      <c r="AA150" s="1"/>
      <c r="AB150" s="1"/>
      <c r="AC150" s="1"/>
      <c r="AD150" s="1"/>
      <c r="AE150" s="1"/>
      <c r="AF150" s="1"/>
      <c r="AG150" s="1"/>
      <c r="AH150" s="1"/>
      <c r="AI150" s="1"/>
      <c r="AJ150" s="1"/>
      <c r="AK150" s="1"/>
      <c r="AL150" s="1"/>
      <c r="AM150" s="1"/>
      <c r="AN150" s="1"/>
      <c r="AO150" s="1"/>
      <c r="AP150" s="1"/>
      <c r="AQ150" s="1"/>
      <c r="AR150" s="1"/>
      <c r="AS150" s="1"/>
      <c r="AT150" s="1"/>
      <c r="AU150" s="1"/>
      <c r="AW150" s="183" t="s">
        <v>144</v>
      </c>
      <c r="AX150" s="249"/>
      <c r="AY150" s="249"/>
      <c r="AZ150" s="249"/>
      <c r="BA150" s="249"/>
      <c r="BB150" s="249"/>
      <c r="BC150" s="249"/>
      <c r="BD150" s="184"/>
      <c r="BE150" s="26"/>
    </row>
    <row r="151" spans="1:58" s="24" customFormat="1" ht="15" customHeight="1">
      <c r="A151" s="26"/>
      <c r="B151" s="278"/>
      <c r="C151" s="278"/>
      <c r="D151" s="167" t="s">
        <v>145</v>
      </c>
      <c r="E151" s="167"/>
      <c r="F151" s="167"/>
      <c r="G151" s="167"/>
      <c r="H151" s="167"/>
      <c r="I151" s="167"/>
      <c r="J151" s="167"/>
      <c r="K151" s="167"/>
      <c r="L151" s="167"/>
      <c r="M151" s="167"/>
      <c r="N151" s="167"/>
      <c r="O151" s="167" t="s">
        <v>146</v>
      </c>
      <c r="P151" s="167"/>
      <c r="Q151" s="167"/>
      <c r="R151" s="167" t="s">
        <v>147</v>
      </c>
      <c r="S151" s="167"/>
      <c r="T151" s="167"/>
      <c r="U151" s="167" t="s">
        <v>148</v>
      </c>
      <c r="V151" s="167"/>
      <c r="W151" s="167"/>
      <c r="X151" s="167"/>
      <c r="Y151" s="167" t="s">
        <v>10</v>
      </c>
      <c r="Z151" s="167"/>
      <c r="AA151" s="167"/>
      <c r="AB151" s="167"/>
      <c r="AC151" s="183" t="s">
        <v>149</v>
      </c>
      <c r="AD151" s="249"/>
      <c r="AE151" s="249"/>
      <c r="AF151" s="184"/>
      <c r="AG151" s="156" t="s">
        <v>150</v>
      </c>
      <c r="AH151" s="157"/>
      <c r="AI151" s="157"/>
      <c r="AJ151" s="158"/>
      <c r="AK151" s="156" t="s">
        <v>151</v>
      </c>
      <c r="AL151" s="157"/>
      <c r="AM151" s="157"/>
      <c r="AN151" s="158"/>
      <c r="AO151" s="156" t="s">
        <v>152</v>
      </c>
      <c r="AP151" s="157"/>
      <c r="AQ151" s="157"/>
      <c r="AR151" s="158"/>
      <c r="AS151" s="156" t="s">
        <v>153</v>
      </c>
      <c r="AT151" s="157"/>
      <c r="AU151" s="157"/>
      <c r="AV151" s="158"/>
      <c r="AW151" s="183" t="s">
        <v>154</v>
      </c>
      <c r="AX151" s="249"/>
      <c r="AY151" s="249"/>
      <c r="AZ151" s="184"/>
      <c r="BA151" s="183" t="s">
        <v>4</v>
      </c>
      <c r="BB151" s="249"/>
      <c r="BC151" s="249"/>
      <c r="BD151" s="184"/>
      <c r="BE151" s="26"/>
      <c r="BF151" s="26"/>
    </row>
    <row r="152" spans="1:58" s="24" customFormat="1" ht="15" customHeight="1">
      <c r="A152" s="26"/>
      <c r="B152" s="183">
        <v>1</v>
      </c>
      <c r="C152" s="184"/>
      <c r="D152" s="492"/>
      <c r="E152" s="492"/>
      <c r="F152" s="492"/>
      <c r="G152" s="492"/>
      <c r="H152" s="492"/>
      <c r="I152" s="492"/>
      <c r="J152" s="492"/>
      <c r="K152" s="492"/>
      <c r="L152" s="492"/>
      <c r="M152" s="492"/>
      <c r="N152" s="492"/>
      <c r="O152" s="493"/>
      <c r="P152" s="493"/>
      <c r="Q152" s="493"/>
      <c r="R152" s="493"/>
      <c r="S152" s="493"/>
      <c r="T152" s="493"/>
      <c r="U152" s="468"/>
      <c r="V152" s="468"/>
      <c r="W152" s="468"/>
      <c r="X152" s="468"/>
      <c r="Y152" s="468"/>
      <c r="Z152" s="468"/>
      <c r="AA152" s="468"/>
      <c r="AB152" s="468"/>
      <c r="AC152" s="479"/>
      <c r="AD152" s="480"/>
      <c r="AE152" s="480"/>
      <c r="AF152" s="481"/>
      <c r="AG152" s="884"/>
      <c r="AH152" s="885"/>
      <c r="AI152" s="885"/>
      <c r="AJ152" s="886"/>
      <c r="AK152" s="476" t="str">
        <f>IF(U152="","",AC152+AG152)</f>
        <v/>
      </c>
      <c r="AL152" s="477"/>
      <c r="AM152" s="477"/>
      <c r="AN152" s="478"/>
      <c r="AO152" s="476" t="str">
        <f>IF(U152="","",AK152-AS152)</f>
        <v/>
      </c>
      <c r="AP152" s="477"/>
      <c r="AQ152" s="477"/>
      <c r="AR152" s="478"/>
      <c r="AS152" s="470"/>
      <c r="AT152" s="471"/>
      <c r="AU152" s="471"/>
      <c r="AV152" s="472"/>
      <c r="AW152" s="410"/>
      <c r="AX152" s="425"/>
      <c r="AY152" s="425"/>
      <c r="AZ152" s="411"/>
      <c r="BA152" s="410"/>
      <c r="BB152" s="425"/>
      <c r="BC152" s="425"/>
      <c r="BD152" s="411"/>
      <c r="BE152" s="26"/>
      <c r="BF152" s="26"/>
    </row>
    <row r="153" spans="1:58" s="24" customFormat="1" ht="15" customHeight="1">
      <c r="A153" s="26"/>
      <c r="B153" s="183">
        <v>2</v>
      </c>
      <c r="C153" s="184">
        <v>2</v>
      </c>
      <c r="D153" s="492"/>
      <c r="E153" s="492"/>
      <c r="F153" s="492"/>
      <c r="G153" s="492"/>
      <c r="H153" s="492"/>
      <c r="I153" s="492"/>
      <c r="J153" s="492"/>
      <c r="K153" s="492"/>
      <c r="L153" s="492"/>
      <c r="M153" s="492"/>
      <c r="N153" s="492"/>
      <c r="O153" s="493"/>
      <c r="P153" s="493"/>
      <c r="Q153" s="493"/>
      <c r="R153" s="493"/>
      <c r="S153" s="493"/>
      <c r="T153" s="493"/>
      <c r="U153" s="468"/>
      <c r="V153" s="468"/>
      <c r="W153" s="468"/>
      <c r="X153" s="468"/>
      <c r="Y153" s="468"/>
      <c r="Z153" s="468"/>
      <c r="AA153" s="468"/>
      <c r="AB153" s="468"/>
      <c r="AC153" s="479"/>
      <c r="AD153" s="480"/>
      <c r="AE153" s="480"/>
      <c r="AF153" s="481"/>
      <c r="AG153" s="884"/>
      <c r="AH153" s="885"/>
      <c r="AI153" s="885"/>
      <c r="AJ153" s="886"/>
      <c r="AK153" s="476" t="str">
        <f>IF(U153="","",AC153+AG153)</f>
        <v/>
      </c>
      <c r="AL153" s="477"/>
      <c r="AM153" s="477"/>
      <c r="AN153" s="478"/>
      <c r="AO153" s="476" t="str">
        <f>IF(U153="","",AK153-AS153)</f>
        <v/>
      </c>
      <c r="AP153" s="477"/>
      <c r="AQ153" s="477"/>
      <c r="AR153" s="478"/>
      <c r="AS153" s="470"/>
      <c r="AT153" s="471"/>
      <c r="AU153" s="471"/>
      <c r="AV153" s="472"/>
      <c r="AW153" s="410"/>
      <c r="AX153" s="425"/>
      <c r="AY153" s="425"/>
      <c r="AZ153" s="411"/>
      <c r="BA153" s="410"/>
      <c r="BB153" s="425"/>
      <c r="BC153" s="425"/>
      <c r="BD153" s="411"/>
      <c r="BE153" s="26"/>
      <c r="BF153" s="26"/>
    </row>
    <row r="154" spans="1:58" s="24" customFormat="1" ht="15" customHeight="1">
      <c r="A154" s="26"/>
      <c r="B154" s="183">
        <v>3</v>
      </c>
      <c r="C154" s="184"/>
      <c r="D154" s="492"/>
      <c r="E154" s="492"/>
      <c r="F154" s="492"/>
      <c r="G154" s="492"/>
      <c r="H154" s="492"/>
      <c r="I154" s="492"/>
      <c r="J154" s="492"/>
      <c r="K154" s="492"/>
      <c r="L154" s="492"/>
      <c r="M154" s="492"/>
      <c r="N154" s="492"/>
      <c r="O154" s="493"/>
      <c r="P154" s="493"/>
      <c r="Q154" s="493"/>
      <c r="R154" s="493"/>
      <c r="S154" s="493"/>
      <c r="T154" s="493"/>
      <c r="U154" s="468"/>
      <c r="V154" s="468"/>
      <c r="W154" s="468"/>
      <c r="X154" s="468"/>
      <c r="Y154" s="468"/>
      <c r="Z154" s="468"/>
      <c r="AA154" s="468"/>
      <c r="AB154" s="468"/>
      <c r="AC154" s="479"/>
      <c r="AD154" s="480"/>
      <c r="AE154" s="480"/>
      <c r="AF154" s="481"/>
      <c r="AG154" s="884"/>
      <c r="AH154" s="885"/>
      <c r="AI154" s="885"/>
      <c r="AJ154" s="886"/>
      <c r="AK154" s="476" t="str">
        <f t="shared" ref="AK154:AK170" si="25">IF(U154="","",AC154+AG154)</f>
        <v/>
      </c>
      <c r="AL154" s="477"/>
      <c r="AM154" s="477"/>
      <c r="AN154" s="478"/>
      <c r="AO154" s="476" t="str">
        <f t="shared" ref="AO154:AO170" si="26">IF(U154="","",AK154-AS154)</f>
        <v/>
      </c>
      <c r="AP154" s="477"/>
      <c r="AQ154" s="477"/>
      <c r="AR154" s="478"/>
      <c r="AS154" s="470"/>
      <c r="AT154" s="471"/>
      <c r="AU154" s="471"/>
      <c r="AV154" s="472"/>
      <c r="AW154" s="410"/>
      <c r="AX154" s="425"/>
      <c r="AY154" s="425"/>
      <c r="AZ154" s="411"/>
      <c r="BA154" s="410"/>
      <c r="BB154" s="425"/>
      <c r="BC154" s="425"/>
      <c r="BD154" s="411"/>
      <c r="BE154" s="26"/>
      <c r="BF154" s="26"/>
    </row>
    <row r="155" spans="1:58" s="24" customFormat="1" ht="15" customHeight="1">
      <c r="A155" s="26"/>
      <c r="B155" s="183">
        <v>4</v>
      </c>
      <c r="C155" s="184">
        <v>2</v>
      </c>
      <c r="D155" s="492"/>
      <c r="E155" s="492"/>
      <c r="F155" s="492"/>
      <c r="G155" s="492"/>
      <c r="H155" s="492"/>
      <c r="I155" s="492"/>
      <c r="J155" s="492"/>
      <c r="K155" s="492"/>
      <c r="L155" s="492"/>
      <c r="M155" s="492"/>
      <c r="N155" s="492"/>
      <c r="O155" s="493"/>
      <c r="P155" s="493"/>
      <c r="Q155" s="493"/>
      <c r="R155" s="493"/>
      <c r="S155" s="493"/>
      <c r="T155" s="493"/>
      <c r="U155" s="468"/>
      <c r="V155" s="468"/>
      <c r="W155" s="468"/>
      <c r="X155" s="468"/>
      <c r="Y155" s="468"/>
      <c r="Z155" s="468"/>
      <c r="AA155" s="468"/>
      <c r="AB155" s="468"/>
      <c r="AC155" s="479"/>
      <c r="AD155" s="480"/>
      <c r="AE155" s="480"/>
      <c r="AF155" s="481"/>
      <c r="AG155" s="884"/>
      <c r="AH155" s="885"/>
      <c r="AI155" s="885"/>
      <c r="AJ155" s="886"/>
      <c r="AK155" s="476" t="str">
        <f t="shared" si="25"/>
        <v/>
      </c>
      <c r="AL155" s="477"/>
      <c r="AM155" s="477"/>
      <c r="AN155" s="478"/>
      <c r="AO155" s="476" t="str">
        <f t="shared" si="26"/>
        <v/>
      </c>
      <c r="AP155" s="477"/>
      <c r="AQ155" s="477"/>
      <c r="AR155" s="478"/>
      <c r="AS155" s="470"/>
      <c r="AT155" s="471"/>
      <c r="AU155" s="471"/>
      <c r="AV155" s="472"/>
      <c r="AW155" s="410"/>
      <c r="AX155" s="425"/>
      <c r="AY155" s="425"/>
      <c r="AZ155" s="411"/>
      <c r="BA155" s="410"/>
      <c r="BB155" s="425"/>
      <c r="BC155" s="425"/>
      <c r="BD155" s="411"/>
      <c r="BE155" s="26"/>
      <c r="BF155" s="26"/>
    </row>
    <row r="156" spans="1:58" s="24" customFormat="1" ht="15" customHeight="1">
      <c r="A156" s="26"/>
      <c r="B156" s="183">
        <v>5</v>
      </c>
      <c r="C156" s="184"/>
      <c r="D156" s="492"/>
      <c r="E156" s="492"/>
      <c r="F156" s="492"/>
      <c r="G156" s="492"/>
      <c r="H156" s="492"/>
      <c r="I156" s="492"/>
      <c r="J156" s="492"/>
      <c r="K156" s="492"/>
      <c r="L156" s="492"/>
      <c r="M156" s="492"/>
      <c r="N156" s="492"/>
      <c r="O156" s="493"/>
      <c r="P156" s="493"/>
      <c r="Q156" s="493"/>
      <c r="R156" s="493"/>
      <c r="S156" s="493"/>
      <c r="T156" s="493"/>
      <c r="U156" s="468"/>
      <c r="V156" s="468"/>
      <c r="W156" s="468"/>
      <c r="X156" s="468"/>
      <c r="Y156" s="468"/>
      <c r="Z156" s="468"/>
      <c r="AA156" s="468"/>
      <c r="AB156" s="468"/>
      <c r="AC156" s="479"/>
      <c r="AD156" s="480"/>
      <c r="AE156" s="480"/>
      <c r="AF156" s="481"/>
      <c r="AG156" s="884"/>
      <c r="AH156" s="885"/>
      <c r="AI156" s="885"/>
      <c r="AJ156" s="886"/>
      <c r="AK156" s="476" t="str">
        <f t="shared" si="25"/>
        <v/>
      </c>
      <c r="AL156" s="477"/>
      <c r="AM156" s="477"/>
      <c r="AN156" s="478"/>
      <c r="AO156" s="476" t="str">
        <f t="shared" si="26"/>
        <v/>
      </c>
      <c r="AP156" s="477"/>
      <c r="AQ156" s="477"/>
      <c r="AR156" s="478"/>
      <c r="AS156" s="470"/>
      <c r="AT156" s="471"/>
      <c r="AU156" s="471"/>
      <c r="AV156" s="472"/>
      <c r="AW156" s="410"/>
      <c r="AX156" s="425"/>
      <c r="AY156" s="425"/>
      <c r="AZ156" s="411"/>
      <c r="BA156" s="410"/>
      <c r="BB156" s="425"/>
      <c r="BC156" s="425"/>
      <c r="BD156" s="411"/>
      <c r="BE156" s="26"/>
      <c r="BF156" s="26"/>
    </row>
    <row r="157" spans="1:58" s="24" customFormat="1" ht="15" customHeight="1">
      <c r="A157" s="26"/>
      <c r="B157" s="183">
        <v>6</v>
      </c>
      <c r="C157" s="184"/>
      <c r="D157" s="492"/>
      <c r="E157" s="492"/>
      <c r="F157" s="492"/>
      <c r="G157" s="492"/>
      <c r="H157" s="492"/>
      <c r="I157" s="492"/>
      <c r="J157" s="492"/>
      <c r="K157" s="492"/>
      <c r="L157" s="492"/>
      <c r="M157" s="492"/>
      <c r="N157" s="492"/>
      <c r="O157" s="493"/>
      <c r="P157" s="493"/>
      <c r="Q157" s="493"/>
      <c r="R157" s="493"/>
      <c r="S157" s="493"/>
      <c r="T157" s="493"/>
      <c r="U157" s="468"/>
      <c r="V157" s="468"/>
      <c r="W157" s="468"/>
      <c r="X157" s="468"/>
      <c r="Y157" s="468"/>
      <c r="Z157" s="468"/>
      <c r="AA157" s="468"/>
      <c r="AB157" s="468"/>
      <c r="AC157" s="479"/>
      <c r="AD157" s="480"/>
      <c r="AE157" s="480"/>
      <c r="AF157" s="481"/>
      <c r="AG157" s="884"/>
      <c r="AH157" s="885"/>
      <c r="AI157" s="885"/>
      <c r="AJ157" s="886"/>
      <c r="AK157" s="476" t="str">
        <f t="shared" si="25"/>
        <v/>
      </c>
      <c r="AL157" s="477"/>
      <c r="AM157" s="477"/>
      <c r="AN157" s="478"/>
      <c r="AO157" s="476" t="str">
        <f t="shared" si="26"/>
        <v/>
      </c>
      <c r="AP157" s="477"/>
      <c r="AQ157" s="477"/>
      <c r="AR157" s="478"/>
      <c r="AS157" s="470"/>
      <c r="AT157" s="471"/>
      <c r="AU157" s="471"/>
      <c r="AV157" s="472"/>
      <c r="AW157" s="410"/>
      <c r="AX157" s="425"/>
      <c r="AY157" s="425"/>
      <c r="AZ157" s="411"/>
      <c r="BA157" s="410"/>
      <c r="BB157" s="425"/>
      <c r="BC157" s="425"/>
      <c r="BD157" s="411"/>
      <c r="BE157" s="26"/>
      <c r="BF157" s="26"/>
    </row>
    <row r="158" spans="1:58" s="24" customFormat="1" ht="15" customHeight="1">
      <c r="A158" s="26"/>
      <c r="B158" s="183">
        <v>7</v>
      </c>
      <c r="C158" s="184">
        <v>2</v>
      </c>
      <c r="D158" s="492"/>
      <c r="E158" s="492"/>
      <c r="F158" s="492"/>
      <c r="G158" s="492"/>
      <c r="H158" s="492"/>
      <c r="I158" s="492"/>
      <c r="J158" s="492"/>
      <c r="K158" s="492"/>
      <c r="L158" s="492"/>
      <c r="M158" s="492"/>
      <c r="N158" s="492"/>
      <c r="O158" s="493"/>
      <c r="P158" s="493"/>
      <c r="Q158" s="493"/>
      <c r="R158" s="493"/>
      <c r="S158" s="493"/>
      <c r="T158" s="493"/>
      <c r="U158" s="468"/>
      <c r="V158" s="468"/>
      <c r="W158" s="468"/>
      <c r="X158" s="468"/>
      <c r="Y158" s="468"/>
      <c r="Z158" s="468"/>
      <c r="AA158" s="468"/>
      <c r="AB158" s="468"/>
      <c r="AC158" s="479"/>
      <c r="AD158" s="480"/>
      <c r="AE158" s="480"/>
      <c r="AF158" s="481"/>
      <c r="AG158" s="884"/>
      <c r="AH158" s="885"/>
      <c r="AI158" s="885"/>
      <c r="AJ158" s="886"/>
      <c r="AK158" s="476" t="str">
        <f t="shared" si="25"/>
        <v/>
      </c>
      <c r="AL158" s="477"/>
      <c r="AM158" s="477"/>
      <c r="AN158" s="478"/>
      <c r="AO158" s="476" t="str">
        <f t="shared" si="26"/>
        <v/>
      </c>
      <c r="AP158" s="477"/>
      <c r="AQ158" s="477"/>
      <c r="AR158" s="478"/>
      <c r="AS158" s="470"/>
      <c r="AT158" s="471"/>
      <c r="AU158" s="471"/>
      <c r="AV158" s="472"/>
      <c r="AW158" s="410"/>
      <c r="AX158" s="425"/>
      <c r="AY158" s="425"/>
      <c r="AZ158" s="411"/>
      <c r="BA158" s="410"/>
      <c r="BB158" s="425"/>
      <c r="BC158" s="425"/>
      <c r="BD158" s="411"/>
      <c r="BE158" s="26"/>
      <c r="BF158" s="26"/>
    </row>
    <row r="159" spans="1:58" s="24" customFormat="1" ht="15" customHeight="1">
      <c r="A159" s="26"/>
      <c r="B159" s="183">
        <v>8</v>
      </c>
      <c r="C159" s="184"/>
      <c r="D159" s="492"/>
      <c r="E159" s="492"/>
      <c r="F159" s="492"/>
      <c r="G159" s="492"/>
      <c r="H159" s="492"/>
      <c r="I159" s="492"/>
      <c r="J159" s="492"/>
      <c r="K159" s="492"/>
      <c r="L159" s="492"/>
      <c r="M159" s="492"/>
      <c r="N159" s="492"/>
      <c r="O159" s="493"/>
      <c r="P159" s="493"/>
      <c r="Q159" s="493"/>
      <c r="R159" s="493"/>
      <c r="S159" s="493"/>
      <c r="T159" s="493"/>
      <c r="U159" s="468"/>
      <c r="V159" s="468"/>
      <c r="W159" s="468"/>
      <c r="X159" s="468"/>
      <c r="Y159" s="468"/>
      <c r="Z159" s="468"/>
      <c r="AA159" s="468"/>
      <c r="AB159" s="468"/>
      <c r="AC159" s="479"/>
      <c r="AD159" s="480"/>
      <c r="AE159" s="480"/>
      <c r="AF159" s="481"/>
      <c r="AG159" s="884"/>
      <c r="AH159" s="885"/>
      <c r="AI159" s="885"/>
      <c r="AJ159" s="886"/>
      <c r="AK159" s="476" t="str">
        <f t="shared" si="25"/>
        <v/>
      </c>
      <c r="AL159" s="477"/>
      <c r="AM159" s="477"/>
      <c r="AN159" s="478"/>
      <c r="AO159" s="476" t="str">
        <f t="shared" si="26"/>
        <v/>
      </c>
      <c r="AP159" s="477"/>
      <c r="AQ159" s="477"/>
      <c r="AR159" s="478"/>
      <c r="AS159" s="470"/>
      <c r="AT159" s="471"/>
      <c r="AU159" s="471"/>
      <c r="AV159" s="472"/>
      <c r="AW159" s="410"/>
      <c r="AX159" s="425"/>
      <c r="AY159" s="425"/>
      <c r="AZ159" s="411"/>
      <c r="BA159" s="410"/>
      <c r="BB159" s="425"/>
      <c r="BC159" s="425"/>
      <c r="BD159" s="411"/>
      <c r="BE159" s="26"/>
      <c r="BF159" s="26"/>
    </row>
    <row r="160" spans="1:58" s="24" customFormat="1" ht="15" customHeight="1">
      <c r="A160" s="26"/>
      <c r="B160" s="183">
        <v>9</v>
      </c>
      <c r="C160" s="184">
        <v>2</v>
      </c>
      <c r="D160" s="492"/>
      <c r="E160" s="492"/>
      <c r="F160" s="492"/>
      <c r="G160" s="492"/>
      <c r="H160" s="492"/>
      <c r="I160" s="492"/>
      <c r="J160" s="492"/>
      <c r="K160" s="492"/>
      <c r="L160" s="492"/>
      <c r="M160" s="492"/>
      <c r="N160" s="492"/>
      <c r="O160" s="493"/>
      <c r="P160" s="493"/>
      <c r="Q160" s="493"/>
      <c r="R160" s="493"/>
      <c r="S160" s="493"/>
      <c r="T160" s="493"/>
      <c r="U160" s="468"/>
      <c r="V160" s="468"/>
      <c r="W160" s="468"/>
      <c r="X160" s="468"/>
      <c r="Y160" s="468"/>
      <c r="Z160" s="468"/>
      <c r="AA160" s="468"/>
      <c r="AB160" s="468"/>
      <c r="AC160" s="479"/>
      <c r="AD160" s="480"/>
      <c r="AE160" s="480"/>
      <c r="AF160" s="481"/>
      <c r="AG160" s="884"/>
      <c r="AH160" s="885"/>
      <c r="AI160" s="885"/>
      <c r="AJ160" s="886"/>
      <c r="AK160" s="476" t="str">
        <f t="shared" si="25"/>
        <v/>
      </c>
      <c r="AL160" s="477"/>
      <c r="AM160" s="477"/>
      <c r="AN160" s="478"/>
      <c r="AO160" s="476" t="str">
        <f t="shared" si="26"/>
        <v/>
      </c>
      <c r="AP160" s="477"/>
      <c r="AQ160" s="477"/>
      <c r="AR160" s="478"/>
      <c r="AS160" s="470"/>
      <c r="AT160" s="471"/>
      <c r="AU160" s="471"/>
      <c r="AV160" s="472"/>
      <c r="AW160" s="410"/>
      <c r="AX160" s="425"/>
      <c r="AY160" s="425"/>
      <c r="AZ160" s="411"/>
      <c r="BA160" s="410"/>
      <c r="BB160" s="425"/>
      <c r="BC160" s="425"/>
      <c r="BD160" s="411"/>
      <c r="BE160" s="26"/>
      <c r="BF160" s="26"/>
    </row>
    <row r="161" spans="1:61" s="24" customFormat="1" ht="15" customHeight="1">
      <c r="A161" s="26"/>
      <c r="B161" s="183">
        <v>10</v>
      </c>
      <c r="C161" s="184"/>
      <c r="D161" s="492"/>
      <c r="E161" s="492"/>
      <c r="F161" s="492"/>
      <c r="G161" s="492"/>
      <c r="H161" s="492"/>
      <c r="I161" s="492"/>
      <c r="J161" s="492"/>
      <c r="K161" s="492"/>
      <c r="L161" s="492"/>
      <c r="M161" s="492"/>
      <c r="N161" s="492"/>
      <c r="O161" s="493"/>
      <c r="P161" s="493"/>
      <c r="Q161" s="493"/>
      <c r="R161" s="493"/>
      <c r="S161" s="493"/>
      <c r="T161" s="493"/>
      <c r="U161" s="468"/>
      <c r="V161" s="468"/>
      <c r="W161" s="468"/>
      <c r="X161" s="468"/>
      <c r="Y161" s="468"/>
      <c r="Z161" s="468"/>
      <c r="AA161" s="468"/>
      <c r="AB161" s="468"/>
      <c r="AC161" s="479"/>
      <c r="AD161" s="480"/>
      <c r="AE161" s="480"/>
      <c r="AF161" s="481"/>
      <c r="AG161" s="884"/>
      <c r="AH161" s="885"/>
      <c r="AI161" s="885"/>
      <c r="AJ161" s="886"/>
      <c r="AK161" s="476" t="str">
        <f t="shared" si="25"/>
        <v/>
      </c>
      <c r="AL161" s="477"/>
      <c r="AM161" s="477"/>
      <c r="AN161" s="478"/>
      <c r="AO161" s="476" t="str">
        <f t="shared" si="26"/>
        <v/>
      </c>
      <c r="AP161" s="477"/>
      <c r="AQ161" s="477"/>
      <c r="AR161" s="478"/>
      <c r="AS161" s="470"/>
      <c r="AT161" s="471"/>
      <c r="AU161" s="471"/>
      <c r="AV161" s="472"/>
      <c r="AW161" s="410"/>
      <c r="AX161" s="425"/>
      <c r="AY161" s="425"/>
      <c r="AZ161" s="411"/>
      <c r="BA161" s="410"/>
      <c r="BB161" s="425"/>
      <c r="BC161" s="425"/>
      <c r="BD161" s="411"/>
      <c r="BE161" s="26"/>
      <c r="BF161" s="26"/>
      <c r="BH161" s="297"/>
      <c r="BI161" s="297"/>
    </row>
    <row r="162" spans="1:61" s="24" customFormat="1" ht="15" customHeight="1">
      <c r="A162" s="26"/>
      <c r="B162" s="183">
        <v>11</v>
      </c>
      <c r="C162" s="184"/>
      <c r="D162" s="492"/>
      <c r="E162" s="492"/>
      <c r="F162" s="492"/>
      <c r="G162" s="492"/>
      <c r="H162" s="492"/>
      <c r="I162" s="492"/>
      <c r="J162" s="492"/>
      <c r="K162" s="492"/>
      <c r="L162" s="492"/>
      <c r="M162" s="492"/>
      <c r="N162" s="492"/>
      <c r="O162" s="493"/>
      <c r="P162" s="493"/>
      <c r="Q162" s="493"/>
      <c r="R162" s="493"/>
      <c r="S162" s="493"/>
      <c r="T162" s="493"/>
      <c r="U162" s="468"/>
      <c r="V162" s="468"/>
      <c r="W162" s="468"/>
      <c r="X162" s="468"/>
      <c r="Y162" s="468"/>
      <c r="Z162" s="468"/>
      <c r="AA162" s="468"/>
      <c r="AB162" s="468"/>
      <c r="AC162" s="479"/>
      <c r="AD162" s="480"/>
      <c r="AE162" s="480"/>
      <c r="AF162" s="481"/>
      <c r="AG162" s="884"/>
      <c r="AH162" s="885"/>
      <c r="AI162" s="885"/>
      <c r="AJ162" s="886"/>
      <c r="AK162" s="476" t="str">
        <f t="shared" si="25"/>
        <v/>
      </c>
      <c r="AL162" s="477"/>
      <c r="AM162" s="477"/>
      <c r="AN162" s="478"/>
      <c r="AO162" s="476" t="str">
        <f t="shared" si="26"/>
        <v/>
      </c>
      <c r="AP162" s="477"/>
      <c r="AQ162" s="477"/>
      <c r="AR162" s="478"/>
      <c r="AS162" s="470"/>
      <c r="AT162" s="471"/>
      <c r="AU162" s="471"/>
      <c r="AV162" s="472"/>
      <c r="AW162" s="410"/>
      <c r="AX162" s="425"/>
      <c r="AY162" s="425"/>
      <c r="AZ162" s="411"/>
      <c r="BA162" s="410"/>
      <c r="BB162" s="425"/>
      <c r="BC162" s="425"/>
      <c r="BD162" s="411"/>
      <c r="BE162" s="26"/>
      <c r="BF162" s="26"/>
    </row>
    <row r="163" spans="1:61" s="24" customFormat="1" ht="15" customHeight="1">
      <c r="A163" s="26"/>
      <c r="B163" s="183">
        <v>12</v>
      </c>
      <c r="C163" s="184">
        <v>2</v>
      </c>
      <c r="D163" s="492"/>
      <c r="E163" s="492"/>
      <c r="F163" s="492"/>
      <c r="G163" s="492"/>
      <c r="H163" s="492"/>
      <c r="I163" s="492"/>
      <c r="J163" s="492"/>
      <c r="K163" s="492"/>
      <c r="L163" s="492"/>
      <c r="M163" s="492"/>
      <c r="N163" s="492"/>
      <c r="O163" s="493"/>
      <c r="P163" s="493"/>
      <c r="Q163" s="493"/>
      <c r="R163" s="493"/>
      <c r="S163" s="493"/>
      <c r="T163" s="493"/>
      <c r="U163" s="468"/>
      <c r="V163" s="468"/>
      <c r="W163" s="468"/>
      <c r="X163" s="468"/>
      <c r="Y163" s="468"/>
      <c r="Z163" s="468"/>
      <c r="AA163" s="468"/>
      <c r="AB163" s="468"/>
      <c r="AC163" s="479"/>
      <c r="AD163" s="480"/>
      <c r="AE163" s="480"/>
      <c r="AF163" s="481"/>
      <c r="AG163" s="884"/>
      <c r="AH163" s="885"/>
      <c r="AI163" s="885"/>
      <c r="AJ163" s="886"/>
      <c r="AK163" s="476" t="str">
        <f t="shared" si="25"/>
        <v/>
      </c>
      <c r="AL163" s="477"/>
      <c r="AM163" s="477"/>
      <c r="AN163" s="478"/>
      <c r="AO163" s="476" t="str">
        <f t="shared" si="26"/>
        <v/>
      </c>
      <c r="AP163" s="477"/>
      <c r="AQ163" s="477"/>
      <c r="AR163" s="478"/>
      <c r="AS163" s="470"/>
      <c r="AT163" s="471"/>
      <c r="AU163" s="471"/>
      <c r="AV163" s="472"/>
      <c r="AW163" s="410"/>
      <c r="AX163" s="425"/>
      <c r="AY163" s="425"/>
      <c r="AZ163" s="411"/>
      <c r="BA163" s="410"/>
      <c r="BB163" s="425"/>
      <c r="BC163" s="425"/>
      <c r="BD163" s="411"/>
      <c r="BE163" s="26"/>
      <c r="BF163" s="26"/>
    </row>
    <row r="164" spans="1:61" s="24" customFormat="1" ht="15" customHeight="1">
      <c r="A164" s="26"/>
      <c r="B164" s="183">
        <v>13</v>
      </c>
      <c r="C164" s="184"/>
      <c r="D164" s="492"/>
      <c r="E164" s="492"/>
      <c r="F164" s="492"/>
      <c r="G164" s="492"/>
      <c r="H164" s="492"/>
      <c r="I164" s="492"/>
      <c r="J164" s="492"/>
      <c r="K164" s="492"/>
      <c r="L164" s="492"/>
      <c r="M164" s="492"/>
      <c r="N164" s="492"/>
      <c r="O164" s="493"/>
      <c r="P164" s="493"/>
      <c r="Q164" s="493"/>
      <c r="R164" s="493"/>
      <c r="S164" s="493"/>
      <c r="T164" s="493"/>
      <c r="U164" s="468"/>
      <c r="V164" s="468"/>
      <c r="W164" s="468"/>
      <c r="X164" s="468"/>
      <c r="Y164" s="468"/>
      <c r="Z164" s="468"/>
      <c r="AA164" s="468"/>
      <c r="AB164" s="468"/>
      <c r="AC164" s="479"/>
      <c r="AD164" s="480"/>
      <c r="AE164" s="480"/>
      <c r="AF164" s="481"/>
      <c r="AG164" s="884"/>
      <c r="AH164" s="885"/>
      <c r="AI164" s="885"/>
      <c r="AJ164" s="886"/>
      <c r="AK164" s="476" t="str">
        <f t="shared" si="25"/>
        <v/>
      </c>
      <c r="AL164" s="477"/>
      <c r="AM164" s="477"/>
      <c r="AN164" s="478"/>
      <c r="AO164" s="476" t="str">
        <f t="shared" si="26"/>
        <v/>
      </c>
      <c r="AP164" s="477"/>
      <c r="AQ164" s="477"/>
      <c r="AR164" s="478"/>
      <c r="AS164" s="470"/>
      <c r="AT164" s="471"/>
      <c r="AU164" s="471"/>
      <c r="AV164" s="472"/>
      <c r="AW164" s="410"/>
      <c r="AX164" s="425"/>
      <c r="AY164" s="425"/>
      <c r="AZ164" s="411"/>
      <c r="BA164" s="410"/>
      <c r="BB164" s="425"/>
      <c r="BC164" s="425"/>
      <c r="BD164" s="411"/>
      <c r="BE164" s="26"/>
      <c r="BF164" s="26"/>
    </row>
    <row r="165" spans="1:61" s="24" customFormat="1" ht="15" customHeight="1">
      <c r="A165" s="26"/>
      <c r="B165" s="183">
        <v>14</v>
      </c>
      <c r="C165" s="184">
        <v>2</v>
      </c>
      <c r="D165" s="492"/>
      <c r="E165" s="492"/>
      <c r="F165" s="492"/>
      <c r="G165" s="492"/>
      <c r="H165" s="492"/>
      <c r="I165" s="492"/>
      <c r="J165" s="492"/>
      <c r="K165" s="492"/>
      <c r="L165" s="492"/>
      <c r="M165" s="492"/>
      <c r="N165" s="492"/>
      <c r="O165" s="493"/>
      <c r="P165" s="493"/>
      <c r="Q165" s="493"/>
      <c r="R165" s="493"/>
      <c r="S165" s="493"/>
      <c r="T165" s="493"/>
      <c r="U165" s="468"/>
      <c r="V165" s="468"/>
      <c r="W165" s="468"/>
      <c r="X165" s="468"/>
      <c r="Y165" s="468"/>
      <c r="Z165" s="468"/>
      <c r="AA165" s="468"/>
      <c r="AB165" s="468"/>
      <c r="AC165" s="479"/>
      <c r="AD165" s="480"/>
      <c r="AE165" s="480"/>
      <c r="AF165" s="481"/>
      <c r="AG165" s="884"/>
      <c r="AH165" s="885"/>
      <c r="AI165" s="885"/>
      <c r="AJ165" s="886"/>
      <c r="AK165" s="476" t="str">
        <f t="shared" si="25"/>
        <v/>
      </c>
      <c r="AL165" s="477"/>
      <c r="AM165" s="477"/>
      <c r="AN165" s="478"/>
      <c r="AO165" s="476" t="str">
        <f t="shared" si="26"/>
        <v/>
      </c>
      <c r="AP165" s="477"/>
      <c r="AQ165" s="477"/>
      <c r="AR165" s="478"/>
      <c r="AS165" s="470"/>
      <c r="AT165" s="471"/>
      <c r="AU165" s="471"/>
      <c r="AV165" s="472"/>
      <c r="AW165" s="410"/>
      <c r="AX165" s="425"/>
      <c r="AY165" s="425"/>
      <c r="AZ165" s="411"/>
      <c r="BA165" s="410"/>
      <c r="BB165" s="425"/>
      <c r="BC165" s="425"/>
      <c r="BD165" s="411"/>
      <c r="BE165" s="26"/>
      <c r="BF165" s="26"/>
    </row>
    <row r="166" spans="1:61" s="24" customFormat="1" ht="15" customHeight="1">
      <c r="A166" s="26"/>
      <c r="B166" s="183">
        <v>15</v>
      </c>
      <c r="C166" s="184"/>
      <c r="D166" s="492"/>
      <c r="E166" s="492"/>
      <c r="F166" s="492"/>
      <c r="G166" s="492"/>
      <c r="H166" s="492"/>
      <c r="I166" s="492"/>
      <c r="J166" s="492"/>
      <c r="K166" s="492"/>
      <c r="L166" s="492"/>
      <c r="M166" s="492"/>
      <c r="N166" s="492"/>
      <c r="O166" s="493"/>
      <c r="P166" s="493"/>
      <c r="Q166" s="493"/>
      <c r="R166" s="493"/>
      <c r="S166" s="493"/>
      <c r="T166" s="493"/>
      <c r="U166" s="468"/>
      <c r="V166" s="468"/>
      <c r="W166" s="468"/>
      <c r="X166" s="468"/>
      <c r="Y166" s="468"/>
      <c r="Z166" s="468"/>
      <c r="AA166" s="468"/>
      <c r="AB166" s="468"/>
      <c r="AC166" s="479"/>
      <c r="AD166" s="480"/>
      <c r="AE166" s="480"/>
      <c r="AF166" s="481"/>
      <c r="AG166" s="884"/>
      <c r="AH166" s="885"/>
      <c r="AI166" s="885"/>
      <c r="AJ166" s="886"/>
      <c r="AK166" s="476" t="str">
        <f t="shared" si="25"/>
        <v/>
      </c>
      <c r="AL166" s="477"/>
      <c r="AM166" s="477"/>
      <c r="AN166" s="478"/>
      <c r="AO166" s="476" t="str">
        <f t="shared" si="26"/>
        <v/>
      </c>
      <c r="AP166" s="477"/>
      <c r="AQ166" s="477"/>
      <c r="AR166" s="478"/>
      <c r="AS166" s="470"/>
      <c r="AT166" s="471"/>
      <c r="AU166" s="471"/>
      <c r="AV166" s="472"/>
      <c r="AW166" s="410"/>
      <c r="AX166" s="425"/>
      <c r="AY166" s="425"/>
      <c r="AZ166" s="411"/>
      <c r="BA166" s="410"/>
      <c r="BB166" s="425"/>
      <c r="BC166" s="425"/>
      <c r="BD166" s="411"/>
      <c r="BE166" s="26"/>
      <c r="BF166" s="26"/>
      <c r="BH166" s="297"/>
      <c r="BI166" s="297"/>
    </row>
    <row r="167" spans="1:61" s="24" customFormat="1" ht="15" customHeight="1">
      <c r="A167" s="26"/>
      <c r="B167" s="183">
        <v>16</v>
      </c>
      <c r="C167" s="184"/>
      <c r="D167" s="492"/>
      <c r="E167" s="492"/>
      <c r="F167" s="492"/>
      <c r="G167" s="492"/>
      <c r="H167" s="492"/>
      <c r="I167" s="492"/>
      <c r="J167" s="492"/>
      <c r="K167" s="492"/>
      <c r="L167" s="492"/>
      <c r="M167" s="492"/>
      <c r="N167" s="492"/>
      <c r="O167" s="493"/>
      <c r="P167" s="493"/>
      <c r="Q167" s="493"/>
      <c r="R167" s="493"/>
      <c r="S167" s="493"/>
      <c r="T167" s="493"/>
      <c r="U167" s="468"/>
      <c r="V167" s="468"/>
      <c r="W167" s="468"/>
      <c r="X167" s="468"/>
      <c r="Y167" s="468"/>
      <c r="Z167" s="468"/>
      <c r="AA167" s="468"/>
      <c r="AB167" s="468"/>
      <c r="AC167" s="479"/>
      <c r="AD167" s="480"/>
      <c r="AE167" s="480"/>
      <c r="AF167" s="481"/>
      <c r="AG167" s="884"/>
      <c r="AH167" s="885"/>
      <c r="AI167" s="885"/>
      <c r="AJ167" s="886"/>
      <c r="AK167" s="476" t="str">
        <f t="shared" si="25"/>
        <v/>
      </c>
      <c r="AL167" s="477"/>
      <c r="AM167" s="477"/>
      <c r="AN167" s="478"/>
      <c r="AO167" s="476" t="str">
        <f t="shared" si="26"/>
        <v/>
      </c>
      <c r="AP167" s="477"/>
      <c r="AQ167" s="477"/>
      <c r="AR167" s="478"/>
      <c r="AS167" s="470"/>
      <c r="AT167" s="471"/>
      <c r="AU167" s="471"/>
      <c r="AV167" s="472"/>
      <c r="AW167" s="410"/>
      <c r="AX167" s="425"/>
      <c r="AY167" s="425"/>
      <c r="AZ167" s="411"/>
      <c r="BA167" s="410"/>
      <c r="BB167" s="425"/>
      <c r="BC167" s="425"/>
      <c r="BD167" s="411"/>
      <c r="BE167" s="26"/>
      <c r="BF167" s="26"/>
    </row>
    <row r="168" spans="1:61" s="24" customFormat="1" ht="15" customHeight="1">
      <c r="A168" s="26"/>
      <c r="B168" s="183">
        <v>17</v>
      </c>
      <c r="C168" s="184">
        <v>2</v>
      </c>
      <c r="D168" s="492"/>
      <c r="E168" s="492"/>
      <c r="F168" s="492"/>
      <c r="G168" s="492"/>
      <c r="H168" s="492"/>
      <c r="I168" s="492"/>
      <c r="J168" s="492"/>
      <c r="K168" s="492"/>
      <c r="L168" s="492"/>
      <c r="M168" s="492"/>
      <c r="N168" s="492"/>
      <c r="O168" s="493"/>
      <c r="P168" s="493"/>
      <c r="Q168" s="493"/>
      <c r="R168" s="493"/>
      <c r="S168" s="493"/>
      <c r="T168" s="493"/>
      <c r="U168" s="468"/>
      <c r="V168" s="468"/>
      <c r="W168" s="468"/>
      <c r="X168" s="468"/>
      <c r="Y168" s="468"/>
      <c r="Z168" s="468"/>
      <c r="AA168" s="468"/>
      <c r="AB168" s="468"/>
      <c r="AC168" s="479"/>
      <c r="AD168" s="480"/>
      <c r="AE168" s="480"/>
      <c r="AF168" s="481"/>
      <c r="AG168" s="884"/>
      <c r="AH168" s="885"/>
      <c r="AI168" s="885"/>
      <c r="AJ168" s="886"/>
      <c r="AK168" s="476" t="str">
        <f t="shared" si="25"/>
        <v/>
      </c>
      <c r="AL168" s="477"/>
      <c r="AM168" s="477"/>
      <c r="AN168" s="478"/>
      <c r="AO168" s="476" t="str">
        <f t="shared" si="26"/>
        <v/>
      </c>
      <c r="AP168" s="477"/>
      <c r="AQ168" s="477"/>
      <c r="AR168" s="478"/>
      <c r="AS168" s="470"/>
      <c r="AT168" s="471"/>
      <c r="AU168" s="471"/>
      <c r="AV168" s="472"/>
      <c r="AW168" s="410"/>
      <c r="AX168" s="425"/>
      <c r="AY168" s="425"/>
      <c r="AZ168" s="411"/>
      <c r="BA168" s="410"/>
      <c r="BB168" s="425"/>
      <c r="BC168" s="425"/>
      <c r="BD168" s="411"/>
      <c r="BE168" s="26"/>
      <c r="BF168" s="26"/>
    </row>
    <row r="169" spans="1:61" s="24" customFormat="1" ht="15" customHeight="1">
      <c r="A169" s="26"/>
      <c r="B169" s="183">
        <v>18</v>
      </c>
      <c r="C169" s="184"/>
      <c r="D169" s="492"/>
      <c r="E169" s="492"/>
      <c r="F169" s="492"/>
      <c r="G169" s="492"/>
      <c r="H169" s="492"/>
      <c r="I169" s="492"/>
      <c r="J169" s="492"/>
      <c r="K169" s="492"/>
      <c r="L169" s="492"/>
      <c r="M169" s="492"/>
      <c r="N169" s="492"/>
      <c r="O169" s="493"/>
      <c r="P169" s="493"/>
      <c r="Q169" s="493"/>
      <c r="R169" s="493"/>
      <c r="S169" s="493"/>
      <c r="T169" s="493"/>
      <c r="U169" s="468"/>
      <c r="V169" s="468"/>
      <c r="W169" s="468"/>
      <c r="X169" s="468"/>
      <c r="Y169" s="468"/>
      <c r="Z169" s="468"/>
      <c r="AA169" s="468"/>
      <c r="AB169" s="468"/>
      <c r="AC169" s="479"/>
      <c r="AD169" s="480"/>
      <c r="AE169" s="480"/>
      <c r="AF169" s="481"/>
      <c r="AG169" s="884"/>
      <c r="AH169" s="885"/>
      <c r="AI169" s="885"/>
      <c r="AJ169" s="886"/>
      <c r="AK169" s="476" t="str">
        <f t="shared" si="25"/>
        <v/>
      </c>
      <c r="AL169" s="477"/>
      <c r="AM169" s="477"/>
      <c r="AN169" s="478"/>
      <c r="AO169" s="476" t="str">
        <f t="shared" si="26"/>
        <v/>
      </c>
      <c r="AP169" s="477"/>
      <c r="AQ169" s="477"/>
      <c r="AR169" s="478"/>
      <c r="AS169" s="470"/>
      <c r="AT169" s="471"/>
      <c r="AU169" s="471"/>
      <c r="AV169" s="472"/>
      <c r="AW169" s="410"/>
      <c r="AX169" s="425"/>
      <c r="AY169" s="425"/>
      <c r="AZ169" s="411"/>
      <c r="BA169" s="410"/>
      <c r="BB169" s="425"/>
      <c r="BC169" s="425"/>
      <c r="BD169" s="411"/>
      <c r="BE169" s="26"/>
      <c r="BF169" s="26"/>
    </row>
    <row r="170" spans="1:61" s="24" customFormat="1" ht="15" customHeight="1">
      <c r="A170" s="26"/>
      <c r="B170" s="183">
        <v>19</v>
      </c>
      <c r="C170" s="184">
        <v>2</v>
      </c>
      <c r="D170" s="492"/>
      <c r="E170" s="492"/>
      <c r="F170" s="492"/>
      <c r="G170" s="492"/>
      <c r="H170" s="492"/>
      <c r="I170" s="492"/>
      <c r="J170" s="492"/>
      <c r="K170" s="492"/>
      <c r="L170" s="492"/>
      <c r="M170" s="492"/>
      <c r="N170" s="492"/>
      <c r="O170" s="493"/>
      <c r="P170" s="493"/>
      <c r="Q170" s="493"/>
      <c r="R170" s="493"/>
      <c r="S170" s="493"/>
      <c r="T170" s="493"/>
      <c r="U170" s="468"/>
      <c r="V170" s="468"/>
      <c r="W170" s="468"/>
      <c r="X170" s="468"/>
      <c r="Y170" s="468"/>
      <c r="Z170" s="468"/>
      <c r="AA170" s="468"/>
      <c r="AB170" s="468"/>
      <c r="AC170" s="479"/>
      <c r="AD170" s="480"/>
      <c r="AE170" s="480"/>
      <c r="AF170" s="481"/>
      <c r="AG170" s="884"/>
      <c r="AH170" s="885"/>
      <c r="AI170" s="885"/>
      <c r="AJ170" s="886"/>
      <c r="AK170" s="476" t="str">
        <f t="shared" si="25"/>
        <v/>
      </c>
      <c r="AL170" s="477"/>
      <c r="AM170" s="477"/>
      <c r="AN170" s="478"/>
      <c r="AO170" s="476" t="str">
        <f t="shared" si="26"/>
        <v/>
      </c>
      <c r="AP170" s="477"/>
      <c r="AQ170" s="477"/>
      <c r="AR170" s="478"/>
      <c r="AS170" s="470"/>
      <c r="AT170" s="471"/>
      <c r="AU170" s="471"/>
      <c r="AV170" s="472"/>
      <c r="AW170" s="410"/>
      <c r="AX170" s="425"/>
      <c r="AY170" s="425"/>
      <c r="AZ170" s="411"/>
      <c r="BA170" s="410"/>
      <c r="BB170" s="425"/>
      <c r="BC170" s="425"/>
      <c r="BD170" s="411"/>
      <c r="BE170" s="26"/>
      <c r="BF170" s="26"/>
    </row>
    <row r="171" spans="1:61" s="24" customFormat="1" ht="15" customHeight="1">
      <c r="A171" s="26"/>
      <c r="B171" s="183">
        <v>20</v>
      </c>
      <c r="C171" s="184"/>
      <c r="D171" s="492"/>
      <c r="E171" s="492"/>
      <c r="F171" s="492"/>
      <c r="G171" s="492"/>
      <c r="H171" s="492"/>
      <c r="I171" s="492"/>
      <c r="J171" s="492"/>
      <c r="K171" s="492"/>
      <c r="L171" s="492"/>
      <c r="M171" s="492"/>
      <c r="N171" s="492"/>
      <c r="O171" s="493"/>
      <c r="P171" s="493"/>
      <c r="Q171" s="493"/>
      <c r="R171" s="493"/>
      <c r="S171" s="493"/>
      <c r="T171" s="493"/>
      <c r="U171" s="468"/>
      <c r="V171" s="468"/>
      <c r="W171" s="468"/>
      <c r="X171" s="468"/>
      <c r="Y171" s="468"/>
      <c r="Z171" s="468"/>
      <c r="AA171" s="468"/>
      <c r="AB171" s="468"/>
      <c r="AC171" s="479"/>
      <c r="AD171" s="480"/>
      <c r="AE171" s="480"/>
      <c r="AF171" s="481"/>
      <c r="AG171" s="884"/>
      <c r="AH171" s="885"/>
      <c r="AI171" s="885"/>
      <c r="AJ171" s="886"/>
      <c r="AK171" s="476" t="str">
        <f t="shared" ref="AK171" si="27">IF(U171="","",AC171+AG171)</f>
        <v/>
      </c>
      <c r="AL171" s="477"/>
      <c r="AM171" s="477"/>
      <c r="AN171" s="478"/>
      <c r="AO171" s="476" t="str">
        <f t="shared" ref="AO171" si="28">IF(U171="","",AK171-AS171)</f>
        <v/>
      </c>
      <c r="AP171" s="477"/>
      <c r="AQ171" s="477"/>
      <c r="AR171" s="478"/>
      <c r="AS171" s="470"/>
      <c r="AT171" s="471"/>
      <c r="AU171" s="471"/>
      <c r="AV171" s="472"/>
      <c r="AW171" s="410"/>
      <c r="AX171" s="425"/>
      <c r="AY171" s="425"/>
      <c r="AZ171" s="411"/>
      <c r="BA171" s="410"/>
      <c r="BB171" s="425"/>
      <c r="BC171" s="425"/>
      <c r="BD171" s="411"/>
      <c r="BE171" s="26"/>
      <c r="BF171" s="26"/>
      <c r="BH171" s="297"/>
      <c r="BI171" s="297"/>
    </row>
    <row r="172" spans="1:61" s="24" customFormat="1" ht="15" customHeight="1">
      <c r="A172" s="26"/>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3"/>
      <c r="AL172" s="3"/>
      <c r="AM172" s="3"/>
      <c r="AN172" s="3"/>
      <c r="AO172" s="3"/>
      <c r="AP172" s="3"/>
      <c r="AQ172" s="3"/>
      <c r="AR172" s="3"/>
      <c r="AS172" s="1"/>
      <c r="AT172" s="1"/>
      <c r="AU172" s="1"/>
      <c r="AV172" s="1"/>
      <c r="AW172" s="1"/>
      <c r="AX172" s="1"/>
      <c r="AY172" s="1"/>
      <c r="AZ172" s="1"/>
      <c r="BA172" s="1"/>
      <c r="BB172" s="1"/>
      <c r="BC172" s="1"/>
      <c r="BD172" s="26"/>
      <c r="BE172" s="26"/>
    </row>
    <row r="173" spans="1:61" s="24" customFormat="1" ht="15" customHeight="1">
      <c r="A173" s="26"/>
      <c r="B173" s="8"/>
      <c r="C173" s="180" t="s">
        <v>163</v>
      </c>
      <c r="D173" s="180"/>
      <c r="E173" s="180"/>
      <c r="F173" s="180"/>
      <c r="G173" s="180"/>
      <c r="H173" s="180"/>
      <c r="I173" s="180"/>
      <c r="J173" s="180"/>
      <c r="K173" s="180"/>
      <c r="L173" s="180"/>
      <c r="M173" s="180"/>
      <c r="N173" s="1"/>
      <c r="O173" s="1"/>
      <c r="P173" s="1"/>
      <c r="Q173" s="1"/>
      <c r="R173" s="1"/>
      <c r="S173" s="1"/>
      <c r="T173" s="1"/>
      <c r="U173" s="1"/>
      <c r="V173" s="1"/>
      <c r="W173" s="1"/>
      <c r="X173" s="1"/>
      <c r="Y173" s="1"/>
      <c r="Z173" s="1"/>
      <c r="AA173" s="1"/>
      <c r="AB173" s="1"/>
      <c r="AC173" s="1"/>
      <c r="AD173" s="1"/>
      <c r="AE173" s="1"/>
      <c r="AF173" s="1"/>
      <c r="AG173" s="1"/>
      <c r="AH173" s="1"/>
      <c r="AI173" s="1"/>
      <c r="AJ173" s="1"/>
      <c r="AK173" s="3"/>
      <c r="AL173" s="3"/>
      <c r="AM173" s="3"/>
      <c r="AN173" s="3"/>
      <c r="AO173" s="3"/>
      <c r="AP173" s="3"/>
      <c r="AQ173" s="3"/>
      <c r="AR173" s="3"/>
      <c r="AS173" s="1"/>
      <c r="AT173" s="1"/>
      <c r="AU173" s="1"/>
      <c r="AV173" s="1"/>
      <c r="AW173" s="1"/>
      <c r="AX173" s="1"/>
      <c r="AY173" s="1"/>
      <c r="AZ173" s="1"/>
      <c r="BA173" s="1"/>
      <c r="BB173" s="1"/>
      <c r="BC173" s="1"/>
      <c r="BD173" s="26"/>
      <c r="BE173" s="26"/>
    </row>
    <row r="174" spans="1:61" s="24" customFormat="1" ht="15" customHeight="1">
      <c r="A174" s="26"/>
      <c r="B174" s="8"/>
      <c r="C174" s="1"/>
      <c r="D174" s="1"/>
      <c r="E174" s="1"/>
      <c r="F174" s="1"/>
      <c r="G174" s="1"/>
      <c r="H174" s="1"/>
      <c r="I174" s="1"/>
      <c r="J174" s="1"/>
      <c r="K174" s="1"/>
      <c r="L174" s="1"/>
      <c r="M174" s="1"/>
      <c r="O174" s="183" t="s">
        <v>142</v>
      </c>
      <c r="P174" s="249"/>
      <c r="Q174" s="249"/>
      <c r="R174" s="249"/>
      <c r="S174" s="249"/>
      <c r="T174" s="184"/>
      <c r="U174" s="183" t="s">
        <v>164</v>
      </c>
      <c r="V174" s="249"/>
      <c r="W174" s="249"/>
      <c r="X174" s="184"/>
      <c r="Y174" s="1"/>
      <c r="Z174" s="1"/>
      <c r="AA174" s="1"/>
      <c r="AB174" s="1"/>
      <c r="AC174" s="1"/>
      <c r="AD174" s="1"/>
      <c r="AE174" s="1"/>
      <c r="AF174" s="1"/>
      <c r="AG174" s="1"/>
      <c r="AH174" s="1"/>
      <c r="AI174" s="1"/>
      <c r="AJ174" s="1"/>
      <c r="AK174" s="3"/>
      <c r="AL174" s="3"/>
      <c r="AM174" s="3"/>
      <c r="AN174" s="3"/>
      <c r="AO174" s="3"/>
      <c r="AP174" s="3"/>
      <c r="AQ174" s="3"/>
      <c r="AR174" s="3"/>
      <c r="AS174" s="1"/>
      <c r="AT174" s="1"/>
      <c r="AU174" s="1"/>
      <c r="AV174" s="1"/>
      <c r="AW174" s="1"/>
      <c r="AX174" s="1"/>
      <c r="AY174" s="1"/>
      <c r="AZ174" s="1"/>
      <c r="BA174" s="1"/>
      <c r="BB174" s="1"/>
      <c r="BC174" s="1"/>
      <c r="BD174" s="26"/>
      <c r="BE174" s="26"/>
    </row>
    <row r="175" spans="1:61" s="24" customFormat="1" ht="15" customHeight="1">
      <c r="A175" s="26"/>
      <c r="B175" s="167"/>
      <c r="C175" s="167"/>
      <c r="D175" s="167" t="s">
        <v>145</v>
      </c>
      <c r="E175" s="167"/>
      <c r="F175" s="167"/>
      <c r="G175" s="167"/>
      <c r="H175" s="167"/>
      <c r="I175" s="167"/>
      <c r="J175" s="167"/>
      <c r="K175" s="167"/>
      <c r="L175" s="167"/>
      <c r="M175" s="167"/>
      <c r="N175" s="167"/>
      <c r="O175" s="167" t="s">
        <v>146</v>
      </c>
      <c r="P175" s="167"/>
      <c r="Q175" s="167"/>
      <c r="R175" s="167" t="s">
        <v>147</v>
      </c>
      <c r="S175" s="167"/>
      <c r="T175" s="167"/>
      <c r="U175" s="167" t="s">
        <v>148</v>
      </c>
      <c r="V175" s="167"/>
      <c r="W175" s="167"/>
      <c r="X175" s="167"/>
      <c r="Y175" s="167" t="s">
        <v>10</v>
      </c>
      <c r="Z175" s="167"/>
      <c r="AA175" s="167"/>
      <c r="AB175" s="167"/>
      <c r="AC175" s="167" t="s">
        <v>165</v>
      </c>
      <c r="AD175" s="167"/>
      <c r="AE175" s="167"/>
      <c r="AF175" s="167"/>
      <c r="AG175" s="156" t="s">
        <v>166</v>
      </c>
      <c r="AH175" s="157"/>
      <c r="AI175" s="157"/>
      <c r="AJ175" s="158"/>
      <c r="AK175" s="156" t="s">
        <v>167</v>
      </c>
      <c r="AL175" s="157"/>
      <c r="AM175" s="157"/>
      <c r="AN175" s="158"/>
      <c r="AO175" s="156" t="s">
        <v>168</v>
      </c>
      <c r="AP175" s="157"/>
      <c r="AQ175" s="157"/>
      <c r="AR175" s="158"/>
      <c r="AS175" s="156" t="s">
        <v>153</v>
      </c>
      <c r="AT175" s="157"/>
      <c r="AU175" s="157"/>
      <c r="AV175" s="158"/>
      <c r="AW175" s="175" t="s">
        <v>169</v>
      </c>
      <c r="AX175" s="175"/>
      <c r="AY175" s="175"/>
      <c r="AZ175" s="175"/>
      <c r="BA175" s="1"/>
      <c r="BB175" s="1"/>
      <c r="BC175" s="1"/>
      <c r="BD175" s="1"/>
      <c r="BE175" s="26"/>
      <c r="BF175" s="26"/>
    </row>
    <row r="176" spans="1:61" s="24" customFormat="1" ht="15" customHeight="1">
      <c r="A176" s="26"/>
      <c r="B176" s="167">
        <v>1</v>
      </c>
      <c r="C176" s="167"/>
      <c r="D176" s="492"/>
      <c r="E176" s="492"/>
      <c r="F176" s="492"/>
      <c r="G176" s="492"/>
      <c r="H176" s="492"/>
      <c r="I176" s="492"/>
      <c r="J176" s="492"/>
      <c r="K176" s="492"/>
      <c r="L176" s="492"/>
      <c r="M176" s="492"/>
      <c r="N176" s="492"/>
      <c r="O176" s="493"/>
      <c r="P176" s="493"/>
      <c r="Q176" s="493"/>
      <c r="R176" s="493"/>
      <c r="S176" s="493"/>
      <c r="T176" s="493"/>
      <c r="U176" s="468"/>
      <c r="V176" s="468"/>
      <c r="W176" s="468"/>
      <c r="X176" s="468"/>
      <c r="Y176" s="468"/>
      <c r="Z176" s="468"/>
      <c r="AA176" s="468"/>
      <c r="AB176" s="468"/>
      <c r="AC176" s="469"/>
      <c r="AD176" s="469"/>
      <c r="AE176" s="469"/>
      <c r="AF176" s="469"/>
      <c r="AG176" s="470"/>
      <c r="AH176" s="471"/>
      <c r="AI176" s="471"/>
      <c r="AJ176" s="472"/>
      <c r="AK176" s="473" t="str">
        <f>IF(U176="","",AC176+AG176)</f>
        <v/>
      </c>
      <c r="AL176" s="474"/>
      <c r="AM176" s="474"/>
      <c r="AN176" s="475"/>
      <c r="AO176" s="476" t="str">
        <f t="shared" ref="AO176:AO185" si="29">IF(U176="","",AK176-AS176)</f>
        <v/>
      </c>
      <c r="AP176" s="477"/>
      <c r="AQ176" s="477"/>
      <c r="AR176" s="478"/>
      <c r="AS176" s="470"/>
      <c r="AT176" s="471"/>
      <c r="AU176" s="471"/>
      <c r="AV176" s="472"/>
      <c r="AW176" s="468"/>
      <c r="AX176" s="468"/>
      <c r="AY176" s="468"/>
      <c r="AZ176" s="468"/>
      <c r="BA176" s="1"/>
      <c r="BB176" s="1"/>
      <c r="BC176" s="1"/>
      <c r="BD176" s="1"/>
      <c r="BE176" s="26"/>
      <c r="BF176" s="26"/>
    </row>
    <row r="177" spans="1:58" s="24" customFormat="1" ht="15" customHeight="1">
      <c r="A177" s="26"/>
      <c r="B177" s="183">
        <v>2</v>
      </c>
      <c r="C177" s="184">
        <v>2</v>
      </c>
      <c r="D177" s="492"/>
      <c r="E177" s="492"/>
      <c r="F177" s="492"/>
      <c r="G177" s="492"/>
      <c r="H177" s="492"/>
      <c r="I177" s="492"/>
      <c r="J177" s="492"/>
      <c r="K177" s="492"/>
      <c r="L177" s="492"/>
      <c r="M177" s="492"/>
      <c r="N177" s="492"/>
      <c r="O177" s="493"/>
      <c r="P177" s="493"/>
      <c r="Q177" s="493"/>
      <c r="R177" s="493"/>
      <c r="S177" s="493"/>
      <c r="T177" s="493"/>
      <c r="U177" s="468"/>
      <c r="V177" s="468"/>
      <c r="W177" s="468"/>
      <c r="X177" s="468"/>
      <c r="Y177" s="468"/>
      <c r="Z177" s="468"/>
      <c r="AA177" s="468"/>
      <c r="AB177" s="468"/>
      <c r="AC177" s="469"/>
      <c r="AD177" s="469"/>
      <c r="AE177" s="469"/>
      <c r="AF177" s="469"/>
      <c r="AG177" s="470"/>
      <c r="AH177" s="471"/>
      <c r="AI177" s="471"/>
      <c r="AJ177" s="472"/>
      <c r="AK177" s="473" t="str">
        <f t="shared" ref="AK177:AK179" si="30">IF(U177="","",AC177+AG177)</f>
        <v/>
      </c>
      <c r="AL177" s="474"/>
      <c r="AM177" s="474"/>
      <c r="AN177" s="475"/>
      <c r="AO177" s="476" t="str">
        <f t="shared" si="29"/>
        <v/>
      </c>
      <c r="AP177" s="477"/>
      <c r="AQ177" s="477"/>
      <c r="AR177" s="478"/>
      <c r="AS177" s="470"/>
      <c r="AT177" s="471"/>
      <c r="AU177" s="471"/>
      <c r="AV177" s="472"/>
      <c r="AW177" s="468"/>
      <c r="AX177" s="468"/>
      <c r="AY177" s="468"/>
      <c r="AZ177" s="468"/>
      <c r="BA177" s="1"/>
      <c r="BB177" s="1"/>
      <c r="BC177" s="1"/>
      <c r="BD177" s="1"/>
      <c r="BE177" s="26"/>
      <c r="BF177" s="26"/>
    </row>
    <row r="178" spans="1:58" s="24" customFormat="1" ht="15" customHeight="1">
      <c r="A178" s="26"/>
      <c r="B178" s="183">
        <v>3</v>
      </c>
      <c r="C178" s="184">
        <v>3</v>
      </c>
      <c r="D178" s="492"/>
      <c r="E178" s="492"/>
      <c r="F178" s="492"/>
      <c r="G178" s="492"/>
      <c r="H178" s="492"/>
      <c r="I178" s="492"/>
      <c r="J178" s="492"/>
      <c r="K178" s="492"/>
      <c r="L178" s="492"/>
      <c r="M178" s="492"/>
      <c r="N178" s="492"/>
      <c r="O178" s="493"/>
      <c r="P178" s="493"/>
      <c r="Q178" s="493"/>
      <c r="R178" s="493"/>
      <c r="S178" s="493"/>
      <c r="T178" s="493"/>
      <c r="U178" s="468"/>
      <c r="V178" s="468"/>
      <c r="W178" s="468"/>
      <c r="X178" s="468"/>
      <c r="Y178" s="468"/>
      <c r="Z178" s="468"/>
      <c r="AA178" s="468"/>
      <c r="AB178" s="468"/>
      <c r="AC178" s="469"/>
      <c r="AD178" s="469"/>
      <c r="AE178" s="469"/>
      <c r="AF178" s="469"/>
      <c r="AG178" s="470"/>
      <c r="AH178" s="471"/>
      <c r="AI178" s="471"/>
      <c r="AJ178" s="472"/>
      <c r="AK178" s="473" t="str">
        <f t="shared" si="30"/>
        <v/>
      </c>
      <c r="AL178" s="474"/>
      <c r="AM178" s="474"/>
      <c r="AN178" s="475"/>
      <c r="AO178" s="476" t="str">
        <f t="shared" si="29"/>
        <v/>
      </c>
      <c r="AP178" s="477"/>
      <c r="AQ178" s="477"/>
      <c r="AR178" s="478"/>
      <c r="AS178" s="470"/>
      <c r="AT178" s="471"/>
      <c r="AU178" s="471"/>
      <c r="AV178" s="472"/>
      <c r="AW178" s="468"/>
      <c r="AX178" s="468"/>
      <c r="AY178" s="468"/>
      <c r="AZ178" s="468"/>
      <c r="BA178" s="1"/>
      <c r="BB178" s="1"/>
      <c r="BC178" s="1"/>
      <c r="BD178" s="1"/>
      <c r="BE178" s="26"/>
      <c r="BF178" s="26"/>
    </row>
    <row r="179" spans="1:58" s="24" customFormat="1" ht="15" customHeight="1">
      <c r="A179" s="26"/>
      <c r="B179" s="167">
        <v>4</v>
      </c>
      <c r="C179" s="167"/>
      <c r="D179" s="492"/>
      <c r="E179" s="492"/>
      <c r="F179" s="492"/>
      <c r="G179" s="492"/>
      <c r="H179" s="492"/>
      <c r="I179" s="492"/>
      <c r="J179" s="492"/>
      <c r="K179" s="492"/>
      <c r="L179" s="492"/>
      <c r="M179" s="492"/>
      <c r="N179" s="492"/>
      <c r="O179" s="493"/>
      <c r="P179" s="493"/>
      <c r="Q179" s="493"/>
      <c r="R179" s="493"/>
      <c r="S179" s="493"/>
      <c r="T179" s="493"/>
      <c r="U179" s="468"/>
      <c r="V179" s="468"/>
      <c r="W179" s="468"/>
      <c r="X179" s="468"/>
      <c r="Y179" s="468"/>
      <c r="Z179" s="468"/>
      <c r="AA179" s="468"/>
      <c r="AB179" s="468"/>
      <c r="AC179" s="469"/>
      <c r="AD179" s="469"/>
      <c r="AE179" s="469"/>
      <c r="AF179" s="469"/>
      <c r="AG179" s="470"/>
      <c r="AH179" s="471"/>
      <c r="AI179" s="471"/>
      <c r="AJ179" s="472"/>
      <c r="AK179" s="473" t="str">
        <f t="shared" si="30"/>
        <v/>
      </c>
      <c r="AL179" s="474"/>
      <c r="AM179" s="474"/>
      <c r="AN179" s="475"/>
      <c r="AO179" s="476" t="str">
        <f t="shared" si="29"/>
        <v/>
      </c>
      <c r="AP179" s="477"/>
      <c r="AQ179" s="477"/>
      <c r="AR179" s="478"/>
      <c r="AS179" s="470"/>
      <c r="AT179" s="471"/>
      <c r="AU179" s="471"/>
      <c r="AV179" s="472"/>
      <c r="AW179" s="468"/>
      <c r="AX179" s="468"/>
      <c r="AY179" s="468"/>
      <c r="AZ179" s="468"/>
      <c r="BA179" s="26"/>
      <c r="BB179" s="26"/>
      <c r="BC179" s="26"/>
      <c r="BD179" s="26"/>
      <c r="BE179" s="26"/>
      <c r="BF179" s="26"/>
    </row>
    <row r="180" spans="1:58" s="24" customFormat="1" ht="15" customHeight="1">
      <c r="A180" s="26"/>
      <c r="B180" s="183">
        <v>5</v>
      </c>
      <c r="C180" s="184">
        <v>4</v>
      </c>
      <c r="D180" s="492"/>
      <c r="E180" s="492"/>
      <c r="F180" s="492"/>
      <c r="G180" s="492"/>
      <c r="H180" s="492"/>
      <c r="I180" s="492"/>
      <c r="J180" s="492"/>
      <c r="K180" s="492"/>
      <c r="L180" s="492"/>
      <c r="M180" s="492"/>
      <c r="N180" s="492"/>
      <c r="O180" s="493"/>
      <c r="P180" s="493"/>
      <c r="Q180" s="493"/>
      <c r="R180" s="493"/>
      <c r="S180" s="493"/>
      <c r="T180" s="493"/>
      <c r="U180" s="468"/>
      <c r="V180" s="468"/>
      <c r="W180" s="468"/>
      <c r="X180" s="468"/>
      <c r="Y180" s="468"/>
      <c r="Z180" s="468"/>
      <c r="AA180" s="468"/>
      <c r="AB180" s="468"/>
      <c r="AC180" s="469"/>
      <c r="AD180" s="469"/>
      <c r="AE180" s="469"/>
      <c r="AF180" s="469"/>
      <c r="AG180" s="470"/>
      <c r="AH180" s="471"/>
      <c r="AI180" s="471"/>
      <c r="AJ180" s="472"/>
      <c r="AK180" s="473" t="str">
        <f t="shared" ref="AK180:AK182" si="31">IF(U180="","",AC180+AG180)</f>
        <v/>
      </c>
      <c r="AL180" s="474"/>
      <c r="AM180" s="474"/>
      <c r="AN180" s="475"/>
      <c r="AO180" s="476" t="str">
        <f t="shared" si="29"/>
        <v/>
      </c>
      <c r="AP180" s="477"/>
      <c r="AQ180" s="477"/>
      <c r="AR180" s="478"/>
      <c r="AS180" s="470"/>
      <c r="AT180" s="471"/>
      <c r="AU180" s="471"/>
      <c r="AV180" s="472"/>
      <c r="AW180" s="468"/>
      <c r="AX180" s="468"/>
      <c r="AY180" s="468"/>
      <c r="AZ180" s="468"/>
      <c r="BA180" s="1"/>
      <c r="BB180" s="1"/>
      <c r="BC180" s="1"/>
      <c r="BD180" s="1"/>
      <c r="BE180" s="26"/>
      <c r="BF180" s="26"/>
    </row>
    <row r="181" spans="1:58" s="24" customFormat="1" ht="15" customHeight="1">
      <c r="A181" s="26"/>
      <c r="B181" s="183">
        <v>6</v>
      </c>
      <c r="C181" s="184">
        <v>5</v>
      </c>
      <c r="D181" s="492"/>
      <c r="E181" s="492"/>
      <c r="F181" s="492"/>
      <c r="G181" s="492"/>
      <c r="H181" s="492"/>
      <c r="I181" s="492"/>
      <c r="J181" s="492"/>
      <c r="K181" s="492"/>
      <c r="L181" s="492"/>
      <c r="M181" s="492"/>
      <c r="N181" s="492"/>
      <c r="O181" s="493"/>
      <c r="P181" s="493"/>
      <c r="Q181" s="493"/>
      <c r="R181" s="493"/>
      <c r="S181" s="493"/>
      <c r="T181" s="493"/>
      <c r="U181" s="468"/>
      <c r="V181" s="468"/>
      <c r="W181" s="468"/>
      <c r="X181" s="468"/>
      <c r="Y181" s="468"/>
      <c r="Z181" s="468"/>
      <c r="AA181" s="468"/>
      <c r="AB181" s="468"/>
      <c r="AC181" s="469"/>
      <c r="AD181" s="469"/>
      <c r="AE181" s="469"/>
      <c r="AF181" s="469"/>
      <c r="AG181" s="470"/>
      <c r="AH181" s="471"/>
      <c r="AI181" s="471"/>
      <c r="AJ181" s="472"/>
      <c r="AK181" s="473" t="str">
        <f t="shared" si="31"/>
        <v/>
      </c>
      <c r="AL181" s="474"/>
      <c r="AM181" s="474"/>
      <c r="AN181" s="475"/>
      <c r="AO181" s="476" t="str">
        <f t="shared" si="29"/>
        <v/>
      </c>
      <c r="AP181" s="477"/>
      <c r="AQ181" s="477"/>
      <c r="AR181" s="478"/>
      <c r="AS181" s="470"/>
      <c r="AT181" s="471"/>
      <c r="AU181" s="471"/>
      <c r="AV181" s="472"/>
      <c r="AW181" s="468"/>
      <c r="AX181" s="468"/>
      <c r="AY181" s="468"/>
      <c r="AZ181" s="468"/>
      <c r="BA181" s="1"/>
      <c r="BB181" s="1"/>
      <c r="BC181" s="1"/>
      <c r="BD181" s="1"/>
      <c r="BE181" s="26"/>
      <c r="BF181" s="26"/>
    </row>
    <row r="182" spans="1:58" s="24" customFormat="1" ht="15" customHeight="1">
      <c r="A182" s="26"/>
      <c r="B182" s="167">
        <v>7</v>
      </c>
      <c r="C182" s="167"/>
      <c r="D182" s="492"/>
      <c r="E182" s="492"/>
      <c r="F182" s="492"/>
      <c r="G182" s="492"/>
      <c r="H182" s="492"/>
      <c r="I182" s="492"/>
      <c r="J182" s="492"/>
      <c r="K182" s="492"/>
      <c r="L182" s="492"/>
      <c r="M182" s="492"/>
      <c r="N182" s="492"/>
      <c r="O182" s="493"/>
      <c r="P182" s="493"/>
      <c r="Q182" s="493"/>
      <c r="R182" s="493"/>
      <c r="S182" s="493"/>
      <c r="T182" s="493"/>
      <c r="U182" s="468"/>
      <c r="V182" s="468"/>
      <c r="W182" s="468"/>
      <c r="X182" s="468"/>
      <c r="Y182" s="468"/>
      <c r="Z182" s="468"/>
      <c r="AA182" s="468"/>
      <c r="AB182" s="468"/>
      <c r="AC182" s="469"/>
      <c r="AD182" s="469"/>
      <c r="AE182" s="469"/>
      <c r="AF182" s="469"/>
      <c r="AG182" s="470"/>
      <c r="AH182" s="471"/>
      <c r="AI182" s="471"/>
      <c r="AJ182" s="472"/>
      <c r="AK182" s="473" t="str">
        <f t="shared" si="31"/>
        <v/>
      </c>
      <c r="AL182" s="474"/>
      <c r="AM182" s="474"/>
      <c r="AN182" s="475"/>
      <c r="AO182" s="476" t="str">
        <f t="shared" si="29"/>
        <v/>
      </c>
      <c r="AP182" s="477"/>
      <c r="AQ182" s="477"/>
      <c r="AR182" s="478"/>
      <c r="AS182" s="470"/>
      <c r="AT182" s="471"/>
      <c r="AU182" s="471"/>
      <c r="AV182" s="472"/>
      <c r="AW182" s="468"/>
      <c r="AX182" s="468"/>
      <c r="AY182" s="468"/>
      <c r="AZ182" s="468"/>
      <c r="BA182" s="26"/>
      <c r="BB182" s="26"/>
      <c r="BC182" s="26"/>
      <c r="BD182" s="26"/>
      <c r="BE182" s="26"/>
      <c r="BF182" s="26"/>
    </row>
    <row r="183" spans="1:58" s="24" customFormat="1" ht="15" customHeight="1">
      <c r="A183" s="26"/>
      <c r="B183" s="183">
        <v>8</v>
      </c>
      <c r="C183" s="184">
        <v>6</v>
      </c>
      <c r="D183" s="492"/>
      <c r="E183" s="492"/>
      <c r="F183" s="492"/>
      <c r="G183" s="492"/>
      <c r="H183" s="492"/>
      <c r="I183" s="492"/>
      <c r="J183" s="492"/>
      <c r="K183" s="492"/>
      <c r="L183" s="492"/>
      <c r="M183" s="492"/>
      <c r="N183" s="492"/>
      <c r="O183" s="493"/>
      <c r="P183" s="493"/>
      <c r="Q183" s="493"/>
      <c r="R183" s="493"/>
      <c r="S183" s="493"/>
      <c r="T183" s="493"/>
      <c r="U183" s="468"/>
      <c r="V183" s="468"/>
      <c r="W183" s="468"/>
      <c r="X183" s="468"/>
      <c r="Y183" s="468"/>
      <c r="Z183" s="468"/>
      <c r="AA183" s="468"/>
      <c r="AB183" s="468"/>
      <c r="AC183" s="469"/>
      <c r="AD183" s="469"/>
      <c r="AE183" s="469"/>
      <c r="AF183" s="469"/>
      <c r="AG183" s="470"/>
      <c r="AH183" s="471"/>
      <c r="AI183" s="471"/>
      <c r="AJ183" s="472"/>
      <c r="AK183" s="473" t="str">
        <f t="shared" ref="AK183:AK185" si="32">IF(U183="","",AC183+AG183)</f>
        <v/>
      </c>
      <c r="AL183" s="474"/>
      <c r="AM183" s="474"/>
      <c r="AN183" s="475"/>
      <c r="AO183" s="476" t="str">
        <f t="shared" si="29"/>
        <v/>
      </c>
      <c r="AP183" s="477"/>
      <c r="AQ183" s="477"/>
      <c r="AR183" s="478"/>
      <c r="AS183" s="470"/>
      <c r="AT183" s="471"/>
      <c r="AU183" s="471"/>
      <c r="AV183" s="472"/>
      <c r="AW183" s="468"/>
      <c r="AX183" s="468"/>
      <c r="AY183" s="468"/>
      <c r="AZ183" s="468"/>
      <c r="BA183" s="1"/>
      <c r="BB183" s="1"/>
      <c r="BC183" s="1"/>
      <c r="BD183" s="1"/>
      <c r="BE183" s="26"/>
      <c r="BF183" s="26"/>
    </row>
    <row r="184" spans="1:58" s="24" customFormat="1" ht="15" customHeight="1">
      <c r="A184" s="26"/>
      <c r="B184" s="183">
        <v>9</v>
      </c>
      <c r="C184" s="184">
        <v>7</v>
      </c>
      <c r="D184" s="492"/>
      <c r="E184" s="492"/>
      <c r="F184" s="492"/>
      <c r="G184" s="492"/>
      <c r="H184" s="492"/>
      <c r="I184" s="492"/>
      <c r="J184" s="492"/>
      <c r="K184" s="492"/>
      <c r="L184" s="492"/>
      <c r="M184" s="492"/>
      <c r="N184" s="492"/>
      <c r="O184" s="493"/>
      <c r="P184" s="493"/>
      <c r="Q184" s="493"/>
      <c r="R184" s="493"/>
      <c r="S184" s="493"/>
      <c r="T184" s="493"/>
      <c r="U184" s="468"/>
      <c r="V184" s="468"/>
      <c r="W184" s="468"/>
      <c r="X184" s="468"/>
      <c r="Y184" s="468"/>
      <c r="Z184" s="468"/>
      <c r="AA184" s="468"/>
      <c r="AB184" s="468"/>
      <c r="AC184" s="469"/>
      <c r="AD184" s="469"/>
      <c r="AE184" s="469"/>
      <c r="AF184" s="469"/>
      <c r="AG184" s="470"/>
      <c r="AH184" s="471"/>
      <c r="AI184" s="471"/>
      <c r="AJ184" s="472"/>
      <c r="AK184" s="473" t="str">
        <f t="shared" si="32"/>
        <v/>
      </c>
      <c r="AL184" s="474"/>
      <c r="AM184" s="474"/>
      <c r="AN184" s="475"/>
      <c r="AO184" s="476" t="str">
        <f t="shared" si="29"/>
        <v/>
      </c>
      <c r="AP184" s="477"/>
      <c r="AQ184" s="477"/>
      <c r="AR184" s="478"/>
      <c r="AS184" s="470"/>
      <c r="AT184" s="471"/>
      <c r="AU184" s="471"/>
      <c r="AV184" s="472"/>
      <c r="AW184" s="468"/>
      <c r="AX184" s="468"/>
      <c r="AY184" s="468"/>
      <c r="AZ184" s="468"/>
      <c r="BA184" s="1"/>
      <c r="BB184" s="1"/>
      <c r="BC184" s="1"/>
      <c r="BD184" s="1"/>
      <c r="BE184" s="26"/>
      <c r="BF184" s="26"/>
    </row>
    <row r="185" spans="1:58" s="24" customFormat="1" ht="15" customHeight="1">
      <c r="A185" s="26"/>
      <c r="B185" s="167">
        <v>10</v>
      </c>
      <c r="C185" s="167"/>
      <c r="D185" s="492"/>
      <c r="E185" s="492"/>
      <c r="F185" s="492"/>
      <c r="G185" s="492"/>
      <c r="H185" s="492"/>
      <c r="I185" s="492"/>
      <c r="J185" s="492"/>
      <c r="K185" s="492"/>
      <c r="L185" s="492"/>
      <c r="M185" s="492"/>
      <c r="N185" s="492"/>
      <c r="O185" s="493"/>
      <c r="P185" s="493"/>
      <c r="Q185" s="493"/>
      <c r="R185" s="493"/>
      <c r="S185" s="493"/>
      <c r="T185" s="493"/>
      <c r="U185" s="468"/>
      <c r="V185" s="468"/>
      <c r="W185" s="468"/>
      <c r="X185" s="468"/>
      <c r="Y185" s="468"/>
      <c r="Z185" s="468"/>
      <c r="AA185" s="468"/>
      <c r="AB185" s="468"/>
      <c r="AC185" s="469"/>
      <c r="AD185" s="469"/>
      <c r="AE185" s="469"/>
      <c r="AF185" s="469"/>
      <c r="AG185" s="470"/>
      <c r="AH185" s="471"/>
      <c r="AI185" s="471"/>
      <c r="AJ185" s="472"/>
      <c r="AK185" s="473" t="str">
        <f t="shared" si="32"/>
        <v/>
      </c>
      <c r="AL185" s="474"/>
      <c r="AM185" s="474"/>
      <c r="AN185" s="475"/>
      <c r="AO185" s="476" t="str">
        <f t="shared" si="29"/>
        <v/>
      </c>
      <c r="AP185" s="477"/>
      <c r="AQ185" s="477"/>
      <c r="AR185" s="478"/>
      <c r="AS185" s="470"/>
      <c r="AT185" s="471"/>
      <c r="AU185" s="471"/>
      <c r="AV185" s="472"/>
      <c r="AW185" s="468"/>
      <c r="AX185" s="468"/>
      <c r="AY185" s="468"/>
      <c r="AZ185" s="468"/>
      <c r="BA185" s="26"/>
      <c r="BB185" s="26"/>
      <c r="BC185" s="26"/>
      <c r="BD185" s="26"/>
      <c r="BE185" s="26"/>
      <c r="BF185" s="26"/>
    </row>
    <row r="186" spans="1:58" s="24" customFormat="1" ht="1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row>
    <row r="187" spans="1:58" s="24" customFormat="1" ht="1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row>
    <row r="188" spans="1:58" s="24" customFormat="1" ht="15" customHeight="1">
      <c r="A188" s="26"/>
      <c r="B188" s="24" t="s">
        <v>174</v>
      </c>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26"/>
      <c r="BD188" s="26"/>
      <c r="BE188" s="26"/>
    </row>
    <row r="189" spans="1:58" s="24" customFormat="1" ht="15" customHeight="1" thickBot="1">
      <c r="A189" s="26"/>
      <c r="B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26"/>
      <c r="BD189" s="26"/>
      <c r="BE189" s="26"/>
    </row>
    <row r="190" spans="1:58" s="24" customFormat="1" ht="32.25" customHeight="1">
      <c r="A190" s="26"/>
      <c r="B190" s="312" t="s">
        <v>175</v>
      </c>
      <c r="C190" s="313"/>
      <c r="D190" s="313"/>
      <c r="E190" s="313"/>
      <c r="F190" s="313"/>
      <c r="G190" s="313"/>
      <c r="H190" s="313"/>
      <c r="I190" s="313"/>
      <c r="J190" s="313"/>
      <c r="K190" s="313"/>
      <c r="L190" s="528"/>
      <c r="M190" s="528"/>
      <c r="N190" s="528"/>
      <c r="O190" s="528"/>
      <c r="P190" s="528"/>
      <c r="Q190" s="528"/>
      <c r="R190" s="528"/>
      <c r="S190" s="528"/>
      <c r="T190" s="528"/>
      <c r="U190" s="528"/>
      <c r="V190" s="528"/>
      <c r="W190" s="528"/>
      <c r="X190" s="528"/>
      <c r="Y190" s="528"/>
      <c r="Z190" s="528"/>
      <c r="AA190" s="528"/>
      <c r="AB190" s="528"/>
      <c r="AC190" s="528"/>
      <c r="AD190" s="528"/>
      <c r="AE190" s="528"/>
      <c r="AF190" s="528"/>
      <c r="AG190" s="528"/>
      <c r="AH190" s="528"/>
      <c r="AI190" s="528"/>
      <c r="AJ190" s="528"/>
      <c r="AK190" s="528"/>
      <c r="AL190" s="528"/>
      <c r="AM190" s="528"/>
      <c r="AN190" s="528"/>
      <c r="AO190" s="528"/>
      <c r="AP190" s="528"/>
      <c r="AQ190" s="528"/>
      <c r="AR190" s="528"/>
      <c r="AS190" s="528"/>
      <c r="AT190" s="528"/>
      <c r="AU190" s="528"/>
      <c r="AV190" s="528"/>
      <c r="AW190" s="528"/>
      <c r="AX190" s="528"/>
      <c r="AY190" s="528"/>
      <c r="AZ190" s="529"/>
      <c r="BA190" s="26"/>
      <c r="BB190" s="26"/>
      <c r="BC190" s="26"/>
    </row>
    <row r="191" spans="1:58" s="24" customFormat="1" ht="33.75" customHeight="1" thickBot="1">
      <c r="A191" s="26"/>
      <c r="B191" s="316" t="s">
        <v>177</v>
      </c>
      <c r="C191" s="317"/>
      <c r="D191" s="317"/>
      <c r="E191" s="317"/>
      <c r="F191" s="317"/>
      <c r="G191" s="317"/>
      <c r="H191" s="317"/>
      <c r="I191" s="317"/>
      <c r="J191" s="317"/>
      <c r="K191" s="317"/>
      <c r="L191" s="531"/>
      <c r="M191" s="531"/>
      <c r="N191" s="531"/>
      <c r="O191" s="531"/>
      <c r="P191" s="531"/>
      <c r="Q191" s="531"/>
      <c r="R191" s="531"/>
      <c r="S191" s="531"/>
      <c r="T191" s="531"/>
      <c r="U191" s="531"/>
      <c r="V191" s="531"/>
      <c r="W191" s="531"/>
      <c r="X191" s="531"/>
      <c r="Y191" s="531"/>
      <c r="Z191" s="531"/>
      <c r="AA191" s="531"/>
      <c r="AB191" s="531"/>
      <c r="AC191" s="531"/>
      <c r="AD191" s="531"/>
      <c r="AE191" s="531"/>
      <c r="AF191" s="531"/>
      <c r="AG191" s="531"/>
      <c r="AH191" s="531"/>
      <c r="AI191" s="531"/>
      <c r="AJ191" s="531"/>
      <c r="AK191" s="531"/>
      <c r="AL191" s="531"/>
      <c r="AM191" s="531"/>
      <c r="AN191" s="531"/>
      <c r="AO191" s="531"/>
      <c r="AP191" s="531"/>
      <c r="AQ191" s="531"/>
      <c r="AR191" s="531"/>
      <c r="AS191" s="531"/>
      <c r="AT191" s="531"/>
      <c r="AU191" s="531"/>
      <c r="AV191" s="531"/>
      <c r="AW191" s="531"/>
      <c r="AX191" s="531"/>
      <c r="AY191" s="531"/>
      <c r="AZ191" s="532"/>
      <c r="BA191" s="26"/>
      <c r="BB191" s="26"/>
      <c r="BC191" s="26"/>
    </row>
    <row r="192" spans="1:58" s="24" customFormat="1" ht="1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row>
    <row r="193" spans="1:57" s="24" customFormat="1" ht="1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row>
    <row r="194" spans="1:57" s="24" customFormat="1" ht="1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row>
    <row r="195" spans="1:57" s="24" customFormat="1" ht="1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row>
    <row r="196" spans="1:57" s="11" customFormat="1" ht="4.5" customHeight="1">
      <c r="B196" s="24"/>
    </row>
    <row r="197" spans="1:57" s="24" customFormat="1" ht="15" customHeight="1">
      <c r="A197" s="24" t="s">
        <v>179</v>
      </c>
    </row>
    <row r="198" spans="1:57" s="11" customFormat="1" ht="4.5" customHeight="1">
      <c r="B198" s="24"/>
    </row>
    <row r="199" spans="1:57" s="24" customFormat="1" ht="15" customHeight="1">
      <c r="C199" s="194" t="s">
        <v>180</v>
      </c>
      <c r="D199" s="195"/>
      <c r="E199" s="195"/>
      <c r="F199" s="195"/>
      <c r="G199" s="195"/>
      <c r="H199" s="195"/>
      <c r="I199" s="195"/>
      <c r="J199" s="327"/>
      <c r="K199" s="524"/>
      <c r="L199" s="524"/>
      <c r="M199" s="524"/>
      <c r="N199" s="524"/>
      <c r="O199" s="524"/>
      <c r="P199" s="524"/>
      <c r="Q199" s="524"/>
      <c r="R199" s="524"/>
      <c r="S199" s="524"/>
      <c r="T199" s="524"/>
      <c r="U199" s="524"/>
      <c r="V199" s="524"/>
      <c r="W199" s="524"/>
      <c r="X199" s="524"/>
      <c r="Y199" s="524"/>
      <c r="Z199" s="524"/>
      <c r="AA199" s="524"/>
      <c r="AB199" s="524"/>
      <c r="AC199" s="524"/>
      <c r="AD199" s="524"/>
      <c r="AE199" s="524"/>
      <c r="AF199" s="524"/>
      <c r="AG199" s="524"/>
      <c r="AH199" s="524"/>
      <c r="AI199" s="524"/>
      <c r="AJ199" s="524"/>
      <c r="AK199" s="524"/>
      <c r="AL199" s="524"/>
      <c r="AM199" s="524"/>
      <c r="AN199" s="524"/>
      <c r="AO199" s="524"/>
      <c r="AP199" s="524"/>
      <c r="AQ199" s="524"/>
      <c r="AR199" s="524"/>
      <c r="AS199" s="524"/>
      <c r="AT199" s="524"/>
      <c r="AU199" s="524"/>
      <c r="AV199" s="524"/>
      <c r="AW199" s="524"/>
      <c r="AX199" s="524"/>
      <c r="AY199" s="524"/>
      <c r="AZ199" s="524"/>
      <c r="BA199" s="525"/>
    </row>
    <row r="200" spans="1:57" s="24" customFormat="1" ht="15" customHeight="1">
      <c r="C200" s="330" t="s">
        <v>182</v>
      </c>
      <c r="D200" s="331"/>
      <c r="E200" s="331"/>
      <c r="F200" s="331"/>
      <c r="G200" s="331"/>
      <c r="H200" s="331"/>
      <c r="I200" s="331"/>
      <c r="J200" s="332"/>
      <c r="K200" s="526"/>
      <c r="L200" s="526"/>
      <c r="M200" s="526"/>
      <c r="N200" s="526"/>
      <c r="O200" s="526"/>
      <c r="P200" s="526"/>
      <c r="Q200" s="526"/>
      <c r="R200" s="526"/>
      <c r="S200" s="526"/>
      <c r="T200" s="526"/>
      <c r="U200" s="526"/>
      <c r="V200" s="526"/>
      <c r="W200" s="526"/>
      <c r="X200" s="526"/>
      <c r="Y200" s="526"/>
      <c r="Z200" s="526"/>
      <c r="AA200" s="526"/>
      <c r="AB200" s="526"/>
      <c r="AC200" s="526"/>
      <c r="AD200" s="526"/>
      <c r="AE200" s="526"/>
      <c r="AF200" s="526"/>
      <c r="AG200" s="526"/>
      <c r="AH200" s="526"/>
      <c r="AI200" s="526"/>
      <c r="AJ200" s="526"/>
      <c r="AK200" s="526"/>
      <c r="AL200" s="526"/>
      <c r="AM200" s="526"/>
      <c r="AN200" s="526"/>
      <c r="AO200" s="526"/>
      <c r="AP200" s="526"/>
      <c r="AQ200" s="526"/>
      <c r="AR200" s="526"/>
      <c r="AS200" s="526"/>
      <c r="AT200" s="526"/>
      <c r="AU200" s="526"/>
      <c r="AV200" s="526"/>
      <c r="AW200" s="526"/>
      <c r="AX200" s="526"/>
      <c r="AY200" s="526"/>
      <c r="AZ200" s="526"/>
      <c r="BA200" s="527"/>
    </row>
    <row r="201" spans="1:57" s="24" customFormat="1" ht="15" customHeight="1">
      <c r="C201" s="335"/>
      <c r="D201" s="336"/>
      <c r="E201" s="336"/>
      <c r="F201" s="336"/>
      <c r="G201" s="336"/>
      <c r="H201" s="336"/>
      <c r="I201" s="336"/>
      <c r="J201" s="337"/>
      <c r="K201" s="194" t="s">
        <v>184</v>
      </c>
      <c r="L201" s="195"/>
      <c r="M201" s="195"/>
      <c r="N201" s="195"/>
      <c r="O201" s="195"/>
      <c r="P201" s="195"/>
      <c r="Q201" s="195"/>
      <c r="R201" s="196"/>
      <c r="S201" s="311" t="s">
        <v>148</v>
      </c>
      <c r="T201" s="195"/>
      <c r="U201" s="195"/>
      <c r="V201" s="195"/>
      <c r="W201" s="196"/>
      <c r="X201" s="311" t="s">
        <v>10</v>
      </c>
      <c r="Y201" s="195"/>
      <c r="Z201" s="195"/>
      <c r="AA201" s="195"/>
      <c r="AB201" s="196"/>
      <c r="AC201" s="311" t="s">
        <v>185</v>
      </c>
      <c r="AD201" s="195"/>
      <c r="AE201" s="195"/>
      <c r="AF201" s="195"/>
      <c r="AG201" s="195"/>
      <c r="AH201" s="195"/>
      <c r="AI201" s="195"/>
      <c r="AJ201" s="196"/>
      <c r="AK201" s="311" t="s">
        <v>186</v>
      </c>
      <c r="AL201" s="195"/>
      <c r="AM201" s="195"/>
      <c r="AN201" s="195"/>
      <c r="AO201" s="196"/>
      <c r="AP201" s="311" t="s">
        <v>187</v>
      </c>
      <c r="AQ201" s="195"/>
      <c r="AR201" s="195"/>
      <c r="AS201" s="195"/>
      <c r="AT201" s="196"/>
      <c r="AU201" s="338" t="s">
        <v>188</v>
      </c>
      <c r="AV201" s="338"/>
      <c r="AW201" s="338"/>
      <c r="AX201" s="338"/>
      <c r="AY201" s="338"/>
      <c r="AZ201" s="338"/>
      <c r="BA201" s="339"/>
    </row>
    <row r="202" spans="1:57" s="24" customFormat="1" ht="15" customHeight="1">
      <c r="C202" s="308" t="s">
        <v>189</v>
      </c>
      <c r="D202" s="309"/>
      <c r="E202" s="309"/>
      <c r="F202" s="309"/>
      <c r="G202" s="309"/>
      <c r="H202" s="309"/>
      <c r="I202" s="309"/>
      <c r="J202" s="310"/>
      <c r="K202" s="530"/>
      <c r="L202" s="508"/>
      <c r="M202" s="508"/>
      <c r="N202" s="508"/>
      <c r="O202" s="508"/>
      <c r="P202" s="508"/>
      <c r="Q202" s="508"/>
      <c r="R202" s="509"/>
      <c r="S202" s="507"/>
      <c r="T202" s="508"/>
      <c r="U202" s="508"/>
      <c r="V202" s="508"/>
      <c r="W202" s="509"/>
      <c r="X202" s="507"/>
      <c r="Y202" s="508"/>
      <c r="Z202" s="508"/>
      <c r="AA202" s="508"/>
      <c r="AB202" s="509"/>
      <c r="AC202" s="507"/>
      <c r="AD202" s="508"/>
      <c r="AE202" s="508"/>
      <c r="AF202" s="508"/>
      <c r="AG202" s="508"/>
      <c r="AH202" s="508"/>
      <c r="AI202" s="508"/>
      <c r="AJ202" s="509"/>
      <c r="AK202" s="514"/>
      <c r="AL202" s="515"/>
      <c r="AM202" s="515"/>
      <c r="AN202" s="515"/>
      <c r="AO202" s="516"/>
      <c r="AP202" s="514"/>
      <c r="AQ202" s="515"/>
      <c r="AR202" s="515"/>
      <c r="AS202" s="515"/>
      <c r="AT202" s="516"/>
      <c r="AU202" s="522"/>
      <c r="AV202" s="515"/>
      <c r="AW202" s="515"/>
      <c r="AX202" s="515"/>
      <c r="AY202" s="515"/>
      <c r="AZ202" s="515"/>
      <c r="BA202" s="523"/>
    </row>
    <row r="203" spans="1:57" s="24" customFormat="1" ht="15" customHeight="1" thickBot="1">
      <c r="C203" s="330" t="s">
        <v>196</v>
      </c>
      <c r="D203" s="331"/>
      <c r="E203" s="331"/>
      <c r="F203" s="331"/>
      <c r="G203" s="331"/>
      <c r="H203" s="331"/>
      <c r="I203" s="331"/>
      <c r="J203" s="332"/>
      <c r="K203" s="495"/>
      <c r="L203" s="496"/>
      <c r="M203" s="496"/>
      <c r="N203" s="496"/>
      <c r="O203" s="496"/>
      <c r="P203" s="496"/>
      <c r="Q203" s="496"/>
      <c r="R203" s="497"/>
      <c r="S203" s="510"/>
      <c r="T203" s="496"/>
      <c r="U203" s="496"/>
      <c r="V203" s="496"/>
      <c r="W203" s="497"/>
      <c r="X203" s="510"/>
      <c r="Y203" s="496"/>
      <c r="Z203" s="496"/>
      <c r="AA203" s="496"/>
      <c r="AB203" s="497"/>
      <c r="AC203" s="510"/>
      <c r="AD203" s="496"/>
      <c r="AE203" s="496"/>
      <c r="AF203" s="496"/>
      <c r="AG203" s="496"/>
      <c r="AH203" s="496"/>
      <c r="AI203" s="496"/>
      <c r="AJ203" s="497"/>
      <c r="AK203" s="517"/>
      <c r="AL203" s="518"/>
      <c r="AM203" s="518"/>
      <c r="AN203" s="518"/>
      <c r="AO203" s="519"/>
      <c r="AP203" s="517"/>
      <c r="AQ203" s="518"/>
      <c r="AR203" s="518"/>
      <c r="AS203" s="518"/>
      <c r="AT203" s="519"/>
      <c r="AU203" s="520"/>
      <c r="AV203" s="518"/>
      <c r="AW203" s="518"/>
      <c r="AX203" s="518"/>
      <c r="AY203" s="518"/>
      <c r="AZ203" s="518"/>
      <c r="BA203" s="521"/>
    </row>
    <row r="204" spans="1:57" s="11" customFormat="1" ht="15.75" customHeight="1">
      <c r="B204" s="24"/>
    </row>
    <row r="205" spans="1:57">
      <c r="A205" s="364" t="s">
        <v>203</v>
      </c>
      <c r="B205" s="364"/>
      <c r="C205" s="364"/>
      <c r="D205" s="364"/>
      <c r="E205" s="364"/>
    </row>
    <row r="207" spans="1:57">
      <c r="B207" s="127" t="s">
        <v>204</v>
      </c>
      <c r="C207" s="127"/>
      <c r="D207" s="127"/>
      <c r="E207" s="127"/>
      <c r="F207" s="127"/>
      <c r="G207" s="486"/>
      <c r="H207" s="486"/>
      <c r="I207" s="486"/>
      <c r="J207" s="486"/>
      <c r="K207" s="486"/>
      <c r="L207" s="486"/>
      <c r="M207" s="486"/>
      <c r="N207" s="127" t="s">
        <v>205</v>
      </c>
      <c r="O207" s="127"/>
      <c r="P207" s="127"/>
      <c r="Q207" s="127"/>
      <c r="R207" s="485"/>
      <c r="S207" s="485"/>
      <c r="T207" s="485"/>
      <c r="U207" s="485"/>
      <c r="V207" s="485"/>
      <c r="W207" s="485"/>
      <c r="X207" s="485"/>
    </row>
    <row r="208" spans="1:57">
      <c r="B208" s="2"/>
      <c r="C208" s="127" t="s">
        <v>207</v>
      </c>
      <c r="D208" s="127"/>
      <c r="E208" s="127"/>
      <c r="F208" s="127"/>
      <c r="G208" s="486"/>
      <c r="H208" s="486"/>
      <c r="I208" s="486"/>
      <c r="J208" s="486"/>
      <c r="K208" s="486"/>
      <c r="L208" s="486"/>
      <c r="M208" s="486"/>
      <c r="N208" s="127" t="s">
        <v>205</v>
      </c>
      <c r="O208" s="127"/>
      <c r="P208" s="127"/>
      <c r="Q208" s="127"/>
      <c r="R208" s="485"/>
      <c r="S208" s="485"/>
      <c r="T208" s="485"/>
      <c r="U208" s="485"/>
      <c r="V208" s="485"/>
      <c r="W208" s="485"/>
      <c r="X208" s="485"/>
    </row>
    <row r="209" spans="1:52" s="11" customFormat="1" ht="15.75" customHeight="1">
      <c r="B209" s="24"/>
    </row>
    <row r="210" spans="1:52" s="11" customFormat="1" ht="15" customHeight="1">
      <c r="B210" s="24"/>
    </row>
    <row r="211" spans="1:52" s="24" customFormat="1" ht="15" customHeight="1" thickBot="1">
      <c r="A211" s="346" t="s">
        <v>208</v>
      </c>
      <c r="B211" s="346"/>
      <c r="C211" s="346"/>
      <c r="D211" s="346"/>
      <c r="E211" s="346"/>
      <c r="F211" s="346"/>
      <c r="G211" s="346"/>
      <c r="H211" s="346"/>
      <c r="I211" s="346"/>
      <c r="J211" s="346"/>
      <c r="K211" s="346"/>
      <c r="L211" s="346"/>
      <c r="M211" s="346"/>
      <c r="N211" s="346"/>
    </row>
    <row r="212" spans="1:52" s="11" customFormat="1" ht="18" customHeight="1">
      <c r="B212" s="24"/>
      <c r="C212" s="35"/>
      <c r="D212" s="883" t="s">
        <v>238</v>
      </c>
      <c r="E212" s="883"/>
      <c r="F212" s="883"/>
      <c r="G212" s="883"/>
      <c r="H212" s="883"/>
      <c r="I212" s="883"/>
      <c r="J212" s="883"/>
      <c r="K212" s="883"/>
      <c r="L212" s="883"/>
      <c r="M212" s="883"/>
      <c r="N212" s="883"/>
      <c r="O212" s="883"/>
      <c r="P212" s="304" t="s">
        <v>210</v>
      </c>
      <c r="Q212" s="304"/>
      <c r="R212" s="304"/>
      <c r="S212" s="304"/>
      <c r="T212" s="304"/>
      <c r="U212" s="304"/>
      <c r="V212" s="304"/>
      <c r="W212" s="304"/>
      <c r="X212" s="304"/>
      <c r="Y212" s="304"/>
      <c r="Z212" s="304" t="s">
        <v>211</v>
      </c>
      <c r="AA212" s="304"/>
      <c r="AB212" s="304"/>
      <c r="AC212" s="304"/>
      <c r="AD212" s="304"/>
      <c r="AE212" s="304"/>
      <c r="AF212" s="304"/>
      <c r="AG212" s="304"/>
      <c r="AH212" s="304"/>
      <c r="AI212" s="342"/>
    </row>
    <row r="213" spans="1:52">
      <c r="A213" s="8">
        <v>1</v>
      </c>
      <c r="C213" s="36" t="s">
        <v>46</v>
      </c>
      <c r="D213" s="503">
        <f>IF(ISNA(VLOOKUP(A213,入力シート!$B$48:$L$57,3,FALSE)),"",VLOOKUP(A213,入力シート!$B$48:$L$57,3,FALSE))</f>
        <v>0</v>
      </c>
      <c r="E213" s="503"/>
      <c r="F213" s="503"/>
      <c r="G213" s="503"/>
      <c r="H213" s="503"/>
      <c r="I213" s="503"/>
      <c r="J213" s="503"/>
      <c r="K213" s="503"/>
      <c r="L213" s="503"/>
      <c r="M213" s="503"/>
      <c r="N213" s="503"/>
      <c r="O213" s="503"/>
      <c r="P213" s="492"/>
      <c r="Q213" s="492"/>
      <c r="R213" s="492"/>
      <c r="S213" s="492"/>
      <c r="T213" s="492"/>
      <c r="U213" s="492"/>
      <c r="V213" s="492"/>
      <c r="W213" s="492"/>
      <c r="X213" s="492"/>
      <c r="Y213" s="492"/>
      <c r="Z213" s="492"/>
      <c r="AA213" s="492"/>
      <c r="AB213" s="492"/>
      <c r="AC213" s="492"/>
      <c r="AD213" s="492"/>
      <c r="AE213" s="492"/>
      <c r="AF213" s="492"/>
      <c r="AG213" s="492"/>
      <c r="AH213" s="492"/>
      <c r="AI213" s="494"/>
      <c r="AJ213" s="41"/>
      <c r="AK213" s="41"/>
      <c r="AL213" s="41"/>
      <c r="AM213" s="41"/>
      <c r="AN213" s="41"/>
      <c r="AO213" s="41"/>
      <c r="AP213" s="41"/>
      <c r="AQ213" s="41"/>
      <c r="AR213" s="41"/>
      <c r="AS213" s="41"/>
      <c r="AT213" s="41"/>
      <c r="AU213" s="41"/>
      <c r="AV213" s="41"/>
      <c r="AW213" s="41"/>
      <c r="AX213" s="41"/>
      <c r="AY213" s="41"/>
      <c r="AZ213" s="41"/>
    </row>
    <row r="214" spans="1:52">
      <c r="A214" s="8">
        <v>2</v>
      </c>
      <c r="B214" s="16"/>
      <c r="C214" s="36" t="s">
        <v>47</v>
      </c>
      <c r="D214" s="503">
        <f>IF(ISNA(VLOOKUP(A214,入力シート!$B$48:$L$57,3,FALSE)),"",VLOOKUP(A214,入力シート!$B$48:$L$57,3,FALSE))</f>
        <v>0</v>
      </c>
      <c r="E214" s="503"/>
      <c r="F214" s="503"/>
      <c r="G214" s="503"/>
      <c r="H214" s="503"/>
      <c r="I214" s="503"/>
      <c r="J214" s="503"/>
      <c r="K214" s="503"/>
      <c r="L214" s="503"/>
      <c r="M214" s="503"/>
      <c r="N214" s="503"/>
      <c r="O214" s="503"/>
      <c r="P214" s="492"/>
      <c r="Q214" s="492"/>
      <c r="R214" s="492"/>
      <c r="S214" s="492"/>
      <c r="T214" s="492"/>
      <c r="U214" s="492"/>
      <c r="V214" s="492"/>
      <c r="W214" s="492"/>
      <c r="X214" s="492"/>
      <c r="Y214" s="492"/>
      <c r="Z214" s="492"/>
      <c r="AA214" s="492"/>
      <c r="AB214" s="492"/>
      <c r="AC214" s="492"/>
      <c r="AD214" s="492"/>
      <c r="AE214" s="492"/>
      <c r="AF214" s="492"/>
      <c r="AG214" s="492"/>
      <c r="AH214" s="492"/>
      <c r="AI214" s="494"/>
      <c r="AJ214" s="41"/>
      <c r="AK214" s="41"/>
      <c r="AL214" s="41"/>
      <c r="AM214" s="41"/>
      <c r="AN214" s="41"/>
      <c r="AO214" s="41"/>
      <c r="AP214" s="41"/>
      <c r="AQ214" s="41"/>
      <c r="AR214" s="41"/>
      <c r="AS214" s="41"/>
      <c r="AT214" s="41"/>
      <c r="AU214" s="41"/>
      <c r="AV214" s="41"/>
      <c r="AW214" s="41"/>
      <c r="AX214" s="41"/>
      <c r="AY214" s="41"/>
      <c r="AZ214" s="41"/>
    </row>
    <row r="215" spans="1:52">
      <c r="A215" s="8">
        <v>3</v>
      </c>
      <c r="C215" s="36" t="s">
        <v>48</v>
      </c>
      <c r="D215" s="503">
        <f>IF(ISNA(VLOOKUP(A215,入力シート!$B$48:$L$57,3,FALSE)),"",VLOOKUP(A215,入力シート!$B$48:$L$57,3,FALSE))</f>
        <v>0</v>
      </c>
      <c r="E215" s="503"/>
      <c r="F215" s="503"/>
      <c r="G215" s="503"/>
      <c r="H215" s="503"/>
      <c r="I215" s="503"/>
      <c r="J215" s="503"/>
      <c r="K215" s="503"/>
      <c r="L215" s="503"/>
      <c r="M215" s="503"/>
      <c r="N215" s="503"/>
      <c r="O215" s="503"/>
      <c r="P215" s="492"/>
      <c r="Q215" s="492"/>
      <c r="R215" s="492"/>
      <c r="S215" s="492"/>
      <c r="T215" s="492"/>
      <c r="U215" s="492"/>
      <c r="V215" s="492"/>
      <c r="W215" s="492"/>
      <c r="X215" s="492"/>
      <c r="Y215" s="492"/>
      <c r="Z215" s="492"/>
      <c r="AA215" s="492"/>
      <c r="AB215" s="492"/>
      <c r="AC215" s="492"/>
      <c r="AD215" s="492"/>
      <c r="AE215" s="492"/>
      <c r="AF215" s="492"/>
      <c r="AG215" s="492"/>
      <c r="AH215" s="492"/>
      <c r="AI215" s="494"/>
      <c r="AJ215" s="41"/>
      <c r="AK215" s="41"/>
      <c r="AL215" s="41"/>
      <c r="AM215" s="41"/>
      <c r="AN215" s="41"/>
      <c r="AO215" s="41"/>
      <c r="AP215" s="41"/>
      <c r="AQ215" s="41"/>
      <c r="AR215" s="41"/>
      <c r="AS215" s="41"/>
      <c r="AT215" s="41"/>
      <c r="AU215" s="41"/>
      <c r="AV215" s="41"/>
      <c r="AW215" s="41"/>
      <c r="AX215" s="41"/>
      <c r="AY215" s="41"/>
      <c r="AZ215" s="41"/>
    </row>
    <row r="216" spans="1:52">
      <c r="A216" s="8">
        <v>4</v>
      </c>
      <c r="C216" s="36" t="s">
        <v>216</v>
      </c>
      <c r="D216" s="503">
        <f>IF(ISNA(VLOOKUP(A216,入力シート!$B$48:$L$57,3,FALSE)),"",VLOOKUP(A216,入力シート!$B$48:$L$57,3,FALSE))</f>
        <v>0</v>
      </c>
      <c r="E216" s="503"/>
      <c r="F216" s="503"/>
      <c r="G216" s="503"/>
      <c r="H216" s="503"/>
      <c r="I216" s="503"/>
      <c r="J216" s="503"/>
      <c r="K216" s="503"/>
      <c r="L216" s="503"/>
      <c r="M216" s="503"/>
      <c r="N216" s="503"/>
      <c r="O216" s="503"/>
      <c r="P216" s="492"/>
      <c r="Q216" s="492"/>
      <c r="R216" s="492"/>
      <c r="S216" s="492"/>
      <c r="T216" s="492"/>
      <c r="U216" s="492"/>
      <c r="V216" s="492"/>
      <c r="W216" s="492"/>
      <c r="X216" s="492"/>
      <c r="Y216" s="492"/>
      <c r="Z216" s="492"/>
      <c r="AA216" s="492"/>
      <c r="AB216" s="492"/>
      <c r="AC216" s="492"/>
      <c r="AD216" s="492"/>
      <c r="AE216" s="492"/>
      <c r="AF216" s="492"/>
      <c r="AG216" s="492"/>
      <c r="AH216" s="492"/>
      <c r="AI216" s="494"/>
      <c r="AJ216" s="41"/>
      <c r="AK216" s="41"/>
      <c r="AL216" s="41"/>
      <c r="AM216" s="41"/>
      <c r="AN216" s="41"/>
      <c r="AO216" s="41"/>
      <c r="AP216" s="41"/>
      <c r="AQ216" s="41"/>
      <c r="AR216" s="41"/>
      <c r="AS216" s="41"/>
      <c r="AT216" s="41"/>
      <c r="AU216" s="41"/>
      <c r="AV216" s="41"/>
      <c r="AW216" s="41"/>
      <c r="AX216" s="41"/>
      <c r="AY216" s="41"/>
      <c r="AZ216" s="41"/>
    </row>
    <row r="217" spans="1:52">
      <c r="A217" s="8">
        <v>5</v>
      </c>
      <c r="C217" s="36" t="s">
        <v>218</v>
      </c>
      <c r="D217" s="503">
        <f>IF(ISNA(VLOOKUP(A217,入力シート!$B$48:$L$57,3,FALSE)),"",VLOOKUP(A217,入力シート!$B$48:$L$57,3,FALSE))</f>
        <v>0</v>
      </c>
      <c r="E217" s="503"/>
      <c r="F217" s="503"/>
      <c r="G217" s="503"/>
      <c r="H217" s="503"/>
      <c r="I217" s="503"/>
      <c r="J217" s="503"/>
      <c r="K217" s="503"/>
      <c r="L217" s="503"/>
      <c r="M217" s="503"/>
      <c r="N217" s="503"/>
      <c r="O217" s="503"/>
      <c r="P217" s="492"/>
      <c r="Q217" s="492"/>
      <c r="R217" s="492"/>
      <c r="S217" s="492"/>
      <c r="T217" s="492"/>
      <c r="U217" s="492"/>
      <c r="V217" s="492"/>
      <c r="W217" s="492"/>
      <c r="X217" s="492"/>
      <c r="Y217" s="492"/>
      <c r="Z217" s="492"/>
      <c r="AA217" s="492"/>
      <c r="AB217" s="492"/>
      <c r="AC217" s="492"/>
      <c r="AD217" s="492"/>
      <c r="AE217" s="492"/>
      <c r="AF217" s="492"/>
      <c r="AG217" s="492"/>
      <c r="AH217" s="492"/>
      <c r="AI217" s="494"/>
      <c r="AJ217" s="41"/>
      <c r="AK217" s="41"/>
      <c r="AL217" s="41"/>
      <c r="AM217" s="41"/>
      <c r="AN217" s="41"/>
      <c r="AO217" s="41"/>
      <c r="AP217" s="41"/>
      <c r="AQ217" s="41"/>
      <c r="AR217" s="41"/>
      <c r="AS217" s="41"/>
      <c r="AT217" s="41"/>
      <c r="AU217" s="41"/>
      <c r="AV217" s="41"/>
      <c r="AW217" s="41"/>
      <c r="AX217" s="41"/>
      <c r="AY217" s="41"/>
      <c r="AZ217" s="41"/>
    </row>
    <row r="218" spans="1:52">
      <c r="A218" s="8">
        <v>6</v>
      </c>
      <c r="C218" s="36" t="s">
        <v>219</v>
      </c>
      <c r="D218" s="503">
        <f>IF(ISNA(VLOOKUP(A218,入力シート!$B$48:$L$57,3,FALSE)),"",VLOOKUP(A218,入力シート!$B$48:$L$57,3,FALSE))</f>
        <v>0</v>
      </c>
      <c r="E218" s="503"/>
      <c r="F218" s="503"/>
      <c r="G218" s="503"/>
      <c r="H218" s="503"/>
      <c r="I218" s="503"/>
      <c r="J218" s="503"/>
      <c r="K218" s="503"/>
      <c r="L218" s="503"/>
      <c r="M218" s="503"/>
      <c r="N218" s="503"/>
      <c r="O218" s="503"/>
      <c r="P218" s="492"/>
      <c r="Q218" s="492"/>
      <c r="R218" s="492"/>
      <c r="S218" s="492"/>
      <c r="T218" s="492"/>
      <c r="U218" s="492"/>
      <c r="V218" s="492"/>
      <c r="W218" s="492"/>
      <c r="X218" s="492"/>
      <c r="Y218" s="492"/>
      <c r="Z218" s="492"/>
      <c r="AA218" s="492"/>
      <c r="AB218" s="492"/>
      <c r="AC218" s="492"/>
      <c r="AD218" s="492"/>
      <c r="AE218" s="492"/>
      <c r="AF218" s="492"/>
      <c r="AG218" s="492"/>
      <c r="AH218" s="492"/>
      <c r="AI218" s="494"/>
      <c r="AJ218" s="41"/>
      <c r="AK218" s="41"/>
      <c r="AL218" s="41"/>
      <c r="AM218" s="41"/>
      <c r="AN218" s="41"/>
      <c r="AO218" s="41"/>
      <c r="AP218" s="41"/>
      <c r="AQ218" s="41"/>
      <c r="AR218" s="41"/>
      <c r="AS218" s="41"/>
      <c r="AT218" s="41"/>
      <c r="AU218" s="41"/>
      <c r="AV218" s="41"/>
      <c r="AW218" s="41"/>
      <c r="AX218" s="41"/>
      <c r="AY218" s="41"/>
      <c r="AZ218" s="41"/>
    </row>
    <row r="219" spans="1:52">
      <c r="A219" s="8">
        <v>7</v>
      </c>
      <c r="B219" s="16"/>
      <c r="C219" s="36" t="s">
        <v>220</v>
      </c>
      <c r="D219" s="503">
        <f>IF(ISNA(VLOOKUP(A219,入力シート!$B$48:$L$57,3,FALSE)),"",VLOOKUP(A219,入力シート!$B$48:$L$57,3,FALSE))</f>
        <v>0</v>
      </c>
      <c r="E219" s="503"/>
      <c r="F219" s="503"/>
      <c r="G219" s="503"/>
      <c r="H219" s="503"/>
      <c r="I219" s="503"/>
      <c r="J219" s="503"/>
      <c r="K219" s="503"/>
      <c r="L219" s="503"/>
      <c r="M219" s="503"/>
      <c r="N219" s="503"/>
      <c r="O219" s="503"/>
      <c r="P219" s="492"/>
      <c r="Q219" s="492"/>
      <c r="R219" s="492"/>
      <c r="S219" s="492"/>
      <c r="T219" s="492"/>
      <c r="U219" s="492"/>
      <c r="V219" s="492"/>
      <c r="W219" s="492"/>
      <c r="X219" s="492"/>
      <c r="Y219" s="492"/>
      <c r="Z219" s="492"/>
      <c r="AA219" s="492"/>
      <c r="AB219" s="492"/>
      <c r="AC219" s="492"/>
      <c r="AD219" s="492"/>
      <c r="AE219" s="492"/>
      <c r="AF219" s="492"/>
      <c r="AG219" s="492"/>
      <c r="AH219" s="492"/>
      <c r="AI219" s="494"/>
      <c r="AJ219" s="41"/>
      <c r="AK219" s="41"/>
      <c r="AL219" s="41"/>
      <c r="AM219" s="41"/>
      <c r="AN219" s="41"/>
      <c r="AO219" s="41"/>
      <c r="AP219" s="41"/>
      <c r="AQ219" s="41"/>
      <c r="AR219" s="41"/>
      <c r="AS219" s="41"/>
      <c r="AT219" s="41"/>
      <c r="AU219" s="41"/>
      <c r="AV219" s="41"/>
      <c r="AW219" s="41"/>
      <c r="AX219" s="41"/>
      <c r="AY219" s="41"/>
      <c r="AZ219" s="41"/>
    </row>
    <row r="220" spans="1:52">
      <c r="A220" s="8">
        <v>8</v>
      </c>
      <c r="C220" s="36" t="s">
        <v>221</v>
      </c>
      <c r="D220" s="503">
        <f>IF(ISNA(VLOOKUP(A220,入力シート!$B$48:$L$57,3,FALSE)),"",VLOOKUP(A220,入力シート!$B$48:$L$57,3,FALSE))</f>
        <v>0</v>
      </c>
      <c r="E220" s="503"/>
      <c r="F220" s="503"/>
      <c r="G220" s="503"/>
      <c r="H220" s="503"/>
      <c r="I220" s="503"/>
      <c r="J220" s="503"/>
      <c r="K220" s="503"/>
      <c r="L220" s="503"/>
      <c r="M220" s="503"/>
      <c r="N220" s="503"/>
      <c r="O220" s="503"/>
      <c r="P220" s="492"/>
      <c r="Q220" s="492"/>
      <c r="R220" s="492"/>
      <c r="S220" s="492"/>
      <c r="T220" s="492"/>
      <c r="U220" s="492"/>
      <c r="V220" s="492"/>
      <c r="W220" s="492"/>
      <c r="X220" s="492"/>
      <c r="Y220" s="492"/>
      <c r="Z220" s="492"/>
      <c r="AA220" s="492"/>
      <c r="AB220" s="492"/>
      <c r="AC220" s="492"/>
      <c r="AD220" s="492"/>
      <c r="AE220" s="492"/>
      <c r="AF220" s="492"/>
      <c r="AG220" s="492"/>
      <c r="AH220" s="492"/>
      <c r="AI220" s="494"/>
      <c r="AJ220" s="41"/>
      <c r="AK220" s="41"/>
      <c r="AL220" s="41"/>
      <c r="AM220" s="41"/>
      <c r="AN220" s="41"/>
      <c r="AO220" s="41"/>
      <c r="AP220" s="41"/>
      <c r="AQ220" s="41"/>
      <c r="AR220" s="41"/>
      <c r="AS220" s="41"/>
      <c r="AT220" s="41"/>
      <c r="AU220" s="41"/>
      <c r="AV220" s="41"/>
      <c r="AW220" s="41"/>
      <c r="AX220" s="41"/>
      <c r="AY220" s="41"/>
      <c r="AZ220" s="41"/>
    </row>
    <row r="221" spans="1:52">
      <c r="A221" s="8">
        <v>9</v>
      </c>
      <c r="C221" s="36" t="s">
        <v>222</v>
      </c>
      <c r="D221" s="503">
        <f>IF(ISNA(VLOOKUP(A221,入力シート!$B$48:$L$57,3,FALSE)),"",VLOOKUP(A221,入力シート!$B$48:$L$57,3,FALSE))</f>
        <v>0</v>
      </c>
      <c r="E221" s="503"/>
      <c r="F221" s="503"/>
      <c r="G221" s="503"/>
      <c r="H221" s="503"/>
      <c r="I221" s="503"/>
      <c r="J221" s="503"/>
      <c r="K221" s="503"/>
      <c r="L221" s="503"/>
      <c r="M221" s="503"/>
      <c r="N221" s="503"/>
      <c r="O221" s="503"/>
      <c r="P221" s="492"/>
      <c r="Q221" s="492"/>
      <c r="R221" s="492"/>
      <c r="S221" s="492"/>
      <c r="T221" s="492"/>
      <c r="U221" s="492"/>
      <c r="V221" s="492"/>
      <c r="W221" s="492"/>
      <c r="X221" s="492"/>
      <c r="Y221" s="492"/>
      <c r="Z221" s="492"/>
      <c r="AA221" s="492"/>
      <c r="AB221" s="492"/>
      <c r="AC221" s="492"/>
      <c r="AD221" s="492"/>
      <c r="AE221" s="492"/>
      <c r="AF221" s="492"/>
      <c r="AG221" s="492"/>
      <c r="AH221" s="492"/>
      <c r="AI221" s="494"/>
      <c r="AJ221" s="41"/>
      <c r="AK221" s="41"/>
      <c r="AL221" s="41"/>
      <c r="AM221" s="41"/>
      <c r="AN221" s="41"/>
      <c r="AO221" s="41"/>
      <c r="AP221" s="41"/>
      <c r="AQ221" s="41"/>
      <c r="AR221" s="41"/>
      <c r="AS221" s="41"/>
      <c r="AT221" s="41"/>
      <c r="AU221" s="41"/>
      <c r="AV221" s="41"/>
      <c r="AW221" s="41"/>
      <c r="AX221" s="41"/>
      <c r="AY221" s="41"/>
      <c r="AZ221" s="41"/>
    </row>
    <row r="222" spans="1:52" ht="19.5" thickBot="1">
      <c r="A222" s="8">
        <v>10</v>
      </c>
      <c r="C222" s="37" t="s">
        <v>223</v>
      </c>
      <c r="D222" s="504">
        <f>IF(ISNA(VLOOKUP(A222,入力シート!$B$48:$L$57,3,FALSE)),"",VLOOKUP(A222,入力シート!$B$48:$L$57,3,FALSE))</f>
        <v>0</v>
      </c>
      <c r="E222" s="505"/>
      <c r="F222" s="505"/>
      <c r="G222" s="505"/>
      <c r="H222" s="505"/>
      <c r="I222" s="505"/>
      <c r="J222" s="505"/>
      <c r="K222" s="505"/>
      <c r="L222" s="505"/>
      <c r="M222" s="505"/>
      <c r="N222" s="505"/>
      <c r="O222" s="506"/>
      <c r="P222" s="492"/>
      <c r="Q222" s="492"/>
      <c r="R222" s="492"/>
      <c r="S222" s="492"/>
      <c r="T222" s="492"/>
      <c r="U222" s="492"/>
      <c r="V222" s="492"/>
      <c r="W222" s="492"/>
      <c r="X222" s="492"/>
      <c r="Y222" s="492"/>
      <c r="Z222" s="492"/>
      <c r="AA222" s="492"/>
      <c r="AB222" s="492"/>
      <c r="AC222" s="492"/>
      <c r="AD222" s="492"/>
      <c r="AE222" s="492"/>
      <c r="AF222" s="492"/>
      <c r="AG222" s="492"/>
      <c r="AH222" s="492"/>
      <c r="AI222" s="494"/>
      <c r="AJ222" s="42"/>
      <c r="AK222" s="41"/>
      <c r="AL222" s="41"/>
      <c r="AM222" s="41"/>
      <c r="AN222" s="41"/>
      <c r="AO222" s="41"/>
      <c r="AP222" s="41"/>
      <c r="AQ222" s="41"/>
      <c r="AR222" s="41"/>
      <c r="AS222" s="41"/>
      <c r="AT222" s="41"/>
      <c r="AU222" s="41"/>
      <c r="AV222" s="41"/>
      <c r="AW222" s="41"/>
      <c r="AX222" s="41"/>
      <c r="AY222" s="41"/>
      <c r="AZ222" s="41"/>
    </row>
    <row r="223" spans="1:52" ht="19.5" thickBot="1">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row>
    <row r="224" spans="1:52" ht="19.5" thickBot="1">
      <c r="A224" s="3"/>
      <c r="B224" s="151" t="s">
        <v>224</v>
      </c>
      <c r="C224" s="152"/>
      <c r="D224" s="152"/>
      <c r="E224" s="347"/>
      <c r="F224" s="498"/>
      <c r="G224" s="498"/>
      <c r="H224" s="498"/>
      <c r="I224" s="498"/>
      <c r="J224" s="498"/>
      <c r="K224" s="498"/>
      <c r="L224" s="499"/>
      <c r="M224" s="3"/>
      <c r="N224" s="3"/>
      <c r="O224" s="3"/>
      <c r="P224" s="3"/>
      <c r="Q224" s="3"/>
      <c r="R224" s="3"/>
      <c r="S224" s="3"/>
      <c r="T224" s="3"/>
      <c r="U224" s="3"/>
      <c r="V224" s="3"/>
      <c r="W224" s="3"/>
    </row>
    <row r="225" spans="1:23">
      <c r="A225" s="3"/>
      <c r="B225" s="151" t="s">
        <v>225</v>
      </c>
      <c r="C225" s="152"/>
      <c r="D225" s="152"/>
      <c r="E225" s="347"/>
      <c r="F225" s="513"/>
      <c r="G225" s="501"/>
      <c r="H225" s="501"/>
      <c r="I225" s="501"/>
      <c r="J225" s="501"/>
      <c r="K225" s="501"/>
      <c r="L225" s="502"/>
      <c r="M225" s="151" t="s">
        <v>227</v>
      </c>
      <c r="N225" s="152"/>
      <c r="O225" s="152"/>
      <c r="P225" s="347"/>
      <c r="Q225" s="500"/>
      <c r="R225" s="501"/>
      <c r="S225" s="501"/>
      <c r="T225" s="501"/>
      <c r="U225" s="501"/>
      <c r="V225" s="501"/>
      <c r="W225" s="502"/>
    </row>
    <row r="226" spans="1:23">
      <c r="A226" s="3"/>
      <c r="B226" s="151" t="s">
        <v>228</v>
      </c>
      <c r="C226" s="152"/>
      <c r="D226" s="152"/>
      <c r="E226" s="347"/>
      <c r="F226" s="500"/>
      <c r="G226" s="501"/>
      <c r="H226" s="501"/>
      <c r="I226" s="501"/>
      <c r="J226" s="501"/>
      <c r="K226" s="501"/>
      <c r="L226" s="502"/>
      <c r="M226" s="151" t="s">
        <v>230</v>
      </c>
      <c r="N226" s="152"/>
      <c r="O226" s="152"/>
      <c r="P226" s="347"/>
      <c r="Q226" s="500"/>
      <c r="R226" s="501"/>
      <c r="S226" s="501"/>
      <c r="T226" s="501"/>
      <c r="U226" s="501"/>
      <c r="V226" s="501"/>
      <c r="W226" s="502"/>
    </row>
    <row r="227" spans="1:23">
      <c r="A227" s="3"/>
      <c r="B227" s="2"/>
      <c r="C227" s="3"/>
      <c r="D227" s="3"/>
      <c r="E227" s="3"/>
      <c r="F227" s="3"/>
      <c r="G227" s="3"/>
      <c r="H227" s="3"/>
      <c r="I227" s="3"/>
      <c r="J227" s="3"/>
      <c r="K227" s="3"/>
      <c r="L227" s="3"/>
      <c r="M227" s="3"/>
      <c r="N227" s="3"/>
      <c r="O227" s="3"/>
      <c r="P227" s="3"/>
      <c r="Q227" s="3"/>
      <c r="R227" s="3"/>
      <c r="S227" s="3"/>
      <c r="T227" s="3"/>
      <c r="U227" s="3"/>
      <c r="V227" s="3"/>
      <c r="W227" s="3"/>
    </row>
    <row r="228" spans="1:23" s="24" customFormat="1" ht="15" customHeight="1" thickBot="1">
      <c r="A228" s="351" t="s">
        <v>232</v>
      </c>
      <c r="B228" s="351"/>
      <c r="C228" s="351"/>
      <c r="D228" s="351"/>
      <c r="E228" s="351"/>
      <c r="F228" s="351"/>
      <c r="G228" s="351"/>
      <c r="H228" s="351"/>
      <c r="I228" s="351"/>
      <c r="J228" s="351"/>
      <c r="K228" s="351"/>
      <c r="L228" s="351"/>
      <c r="M228" s="351"/>
      <c r="N228" s="351"/>
      <c r="O228" s="351"/>
      <c r="P228" s="351"/>
      <c r="Q228" s="351"/>
      <c r="R228" s="351"/>
      <c r="S228" s="351"/>
      <c r="T228" s="351"/>
      <c r="U228" s="351"/>
      <c r="V228" s="351"/>
      <c r="W228" s="351"/>
    </row>
    <row r="229" spans="1:23" ht="19.5" thickBot="1">
      <c r="A229" s="3"/>
      <c r="B229" s="151" t="s">
        <v>224</v>
      </c>
      <c r="C229" s="152"/>
      <c r="D229" s="152"/>
      <c r="E229" s="347"/>
      <c r="F229" s="498"/>
      <c r="G229" s="498"/>
      <c r="H229" s="498"/>
      <c r="I229" s="498"/>
      <c r="J229" s="498"/>
      <c r="K229" s="498"/>
      <c r="L229" s="499"/>
      <c r="M229" s="3"/>
      <c r="N229" s="3"/>
      <c r="O229" s="3"/>
      <c r="P229" s="3"/>
      <c r="Q229" s="3"/>
      <c r="R229" s="3"/>
      <c r="S229" s="3"/>
      <c r="T229" s="3"/>
      <c r="U229" s="3"/>
      <c r="V229" s="3"/>
      <c r="W229" s="3"/>
    </row>
    <row r="230" spans="1:23" ht="19.5" thickBot="1">
      <c r="A230" s="3"/>
      <c r="B230" s="151" t="s">
        <v>225</v>
      </c>
      <c r="C230" s="152"/>
      <c r="D230" s="152"/>
      <c r="E230" s="347"/>
      <c r="F230" s="500"/>
      <c r="G230" s="501"/>
      <c r="H230" s="501"/>
      <c r="I230" s="501"/>
      <c r="J230" s="501"/>
      <c r="K230" s="501"/>
      <c r="L230" s="502"/>
      <c r="M230" s="151" t="s">
        <v>227</v>
      </c>
      <c r="N230" s="152"/>
      <c r="O230" s="152"/>
      <c r="P230" s="347"/>
      <c r="Q230" s="500"/>
      <c r="R230" s="501"/>
      <c r="S230" s="501"/>
      <c r="T230" s="501"/>
      <c r="U230" s="501"/>
      <c r="V230" s="501"/>
      <c r="W230" s="502"/>
    </row>
    <row r="231" spans="1:23" ht="19.5" thickBot="1">
      <c r="A231" s="3"/>
      <c r="B231" s="151" t="s">
        <v>228</v>
      </c>
      <c r="C231" s="152"/>
      <c r="D231" s="152"/>
      <c r="E231" s="347"/>
      <c r="F231" s="500"/>
      <c r="G231" s="501"/>
      <c r="H231" s="501"/>
      <c r="I231" s="501"/>
      <c r="J231" s="501"/>
      <c r="K231" s="501"/>
      <c r="L231" s="502"/>
      <c r="M231" s="151" t="s">
        <v>230</v>
      </c>
      <c r="N231" s="152"/>
      <c r="O231" s="152"/>
      <c r="P231" s="347"/>
      <c r="Q231" s="500"/>
      <c r="R231" s="501"/>
      <c r="S231" s="501"/>
      <c r="T231" s="501"/>
      <c r="U231" s="501"/>
      <c r="V231" s="501"/>
      <c r="W231" s="502"/>
    </row>
    <row r="232" spans="1:23">
      <c r="A232" s="3"/>
      <c r="B232" s="2"/>
      <c r="C232" s="3"/>
      <c r="D232" s="3"/>
      <c r="E232" s="3"/>
      <c r="F232" s="3"/>
      <c r="G232" s="3"/>
      <c r="H232" s="3"/>
      <c r="I232" s="3"/>
      <c r="J232" s="3"/>
      <c r="K232" s="3"/>
      <c r="L232" s="3"/>
      <c r="M232" s="3"/>
      <c r="N232" s="3"/>
      <c r="O232" s="3"/>
      <c r="P232" s="3"/>
      <c r="Q232" s="3"/>
      <c r="R232" s="3"/>
      <c r="S232" s="3"/>
      <c r="T232" s="3"/>
      <c r="U232" s="3"/>
      <c r="V232" s="3"/>
      <c r="W232" s="3"/>
    </row>
    <row r="233" spans="1:23" s="24" customFormat="1" ht="15" customHeight="1" thickBot="1">
      <c r="A233" s="351" t="s">
        <v>233</v>
      </c>
      <c r="B233" s="351"/>
      <c r="C233" s="351"/>
      <c r="D233" s="351"/>
      <c r="E233" s="351"/>
      <c r="F233" s="351"/>
      <c r="G233" s="351"/>
      <c r="H233" s="351"/>
      <c r="I233" s="351"/>
      <c r="J233" s="351"/>
      <c r="K233" s="351"/>
      <c r="L233" s="351"/>
      <c r="M233" s="351"/>
      <c r="N233" s="351"/>
      <c r="O233" s="351"/>
      <c r="P233" s="351"/>
      <c r="Q233" s="351"/>
      <c r="R233" s="351"/>
      <c r="S233" s="351"/>
      <c r="T233" s="351"/>
      <c r="U233" s="351"/>
      <c r="V233" s="351"/>
      <c r="W233" s="351"/>
    </row>
    <row r="234" spans="1:23" ht="19.5" thickBot="1">
      <c r="A234" s="3"/>
      <c r="B234" s="151" t="s">
        <v>224</v>
      </c>
      <c r="C234" s="152"/>
      <c r="D234" s="152"/>
      <c r="E234" s="347"/>
      <c r="F234" s="511" t="str">
        <f>IF(COUNTA(入力シート!$M$112:$T$131)=0, "", MAX(入力シート!$M$112:$T$131))</f>
        <v/>
      </c>
      <c r="G234" s="511"/>
      <c r="H234" s="511"/>
      <c r="I234" s="511"/>
      <c r="J234" s="511"/>
      <c r="K234" s="511"/>
      <c r="L234" s="512"/>
      <c r="M234" s="3"/>
      <c r="N234" s="3"/>
      <c r="O234" s="3"/>
      <c r="P234" s="3"/>
      <c r="Q234" s="3"/>
      <c r="R234" s="3"/>
      <c r="S234" s="3"/>
      <c r="T234" s="3"/>
      <c r="U234" s="3"/>
      <c r="V234" s="3"/>
      <c r="W234" s="3"/>
    </row>
    <row r="235" spans="1:23" ht="19.5" thickBot="1">
      <c r="A235" s="3"/>
      <c r="B235" s="151" t="s">
        <v>225</v>
      </c>
      <c r="C235" s="152"/>
      <c r="D235" s="152"/>
      <c r="E235" s="347"/>
      <c r="F235" s="500"/>
      <c r="G235" s="501"/>
      <c r="H235" s="501"/>
      <c r="I235" s="501"/>
      <c r="J235" s="501"/>
      <c r="K235" s="501"/>
      <c r="L235" s="502"/>
      <c r="M235" s="151" t="s">
        <v>227</v>
      </c>
      <c r="N235" s="152"/>
      <c r="O235" s="152"/>
      <c r="P235" s="347"/>
      <c r="Q235" s="500"/>
      <c r="R235" s="501"/>
      <c r="S235" s="501"/>
      <c r="T235" s="501"/>
      <c r="U235" s="501"/>
      <c r="V235" s="501"/>
      <c r="W235" s="502"/>
    </row>
    <row r="236" spans="1:23" ht="19.5" thickBot="1">
      <c r="A236" s="3"/>
      <c r="B236" s="151" t="s">
        <v>228</v>
      </c>
      <c r="C236" s="152"/>
      <c r="D236" s="152"/>
      <c r="E236" s="347"/>
      <c r="F236" s="500"/>
      <c r="G236" s="501"/>
      <c r="H236" s="501"/>
      <c r="I236" s="501"/>
      <c r="J236" s="501"/>
      <c r="K236" s="501"/>
      <c r="L236" s="502"/>
      <c r="M236" s="151" t="s">
        <v>230</v>
      </c>
      <c r="N236" s="152"/>
      <c r="O236" s="152"/>
      <c r="P236" s="347"/>
      <c r="Q236" s="500"/>
      <c r="R236" s="501"/>
      <c r="S236" s="501"/>
      <c r="T236" s="501"/>
      <c r="U236" s="501"/>
      <c r="V236" s="501"/>
      <c r="W236" s="502"/>
    </row>
  </sheetData>
  <sheetProtection sheet="1" objects="1" scenarios="1"/>
  <protectedRanges>
    <protectedRange sqref="AG48:AI57" name="範囲5"/>
    <protectedRange sqref="Q235:W236" name="範囲4"/>
    <protectedRange sqref="M135:AP144 D176:AJ185 AS176:AZ185 L190:AZ191 K199:BA200 K202:BA203 G207:M208 R207:X208 P213:AI222 F224:L226 Q225:W226 F229:L231 Q230:W231 F235:L236 D152:AJ171 AS152:BD171 AJ112:AQ131" name="範囲3"/>
    <protectedRange sqref="O64 O67 O70 O73 O76 O79 O82 O85 O88 O91 AL63 U64 AL66 U67 AL69 U70 AL72 U73 AL75 U76 AL78 U79 AL81 U82 AL84 U85 AL87 U88 AL90 U91 D99:AB108 AH99:AL108 AW99:BF108 D112:Y131" name="範囲2"/>
    <protectedRange sqref="F3:X8 AG2:AX6 AG7:AM8 AS7:AX8 AG9:AX10 T13:W15 AI14 Y30 D48:AC57 AS48:AU57 K34:AB35 K19:V28" name="範囲1"/>
  </protectedRanges>
  <mergeCells count="1262">
    <mergeCell ref="Z118:AD118"/>
    <mergeCell ref="AE118:AI118"/>
    <mergeCell ref="AJ118:AQ118"/>
    <mergeCell ref="AW118:AX118"/>
    <mergeCell ref="AW114:AX114"/>
    <mergeCell ref="B115:C115"/>
    <mergeCell ref="D115:H115"/>
    <mergeCell ref="I115:L115"/>
    <mergeCell ref="M115:T115"/>
    <mergeCell ref="U115:Y115"/>
    <mergeCell ref="Z115:AD115"/>
    <mergeCell ref="AE115:AI115"/>
    <mergeCell ref="AJ115:AQ115"/>
    <mergeCell ref="AW115:AX115"/>
    <mergeCell ref="B116:C116"/>
    <mergeCell ref="D116:H116"/>
    <mergeCell ref="I116:L116"/>
    <mergeCell ref="M116:T116"/>
    <mergeCell ref="U116:Y116"/>
    <mergeCell ref="Z116:AD116"/>
    <mergeCell ref="AE116:AI116"/>
    <mergeCell ref="AJ116:AQ116"/>
    <mergeCell ref="AW116:AX116"/>
    <mergeCell ref="M117:T117"/>
    <mergeCell ref="U117:Y117"/>
    <mergeCell ref="Z117:AD117"/>
    <mergeCell ref="AE117:AI117"/>
    <mergeCell ref="AJ117:AQ117"/>
    <mergeCell ref="AW117:AX117"/>
    <mergeCell ref="B118:C118"/>
    <mergeCell ref="D118:H118"/>
    <mergeCell ref="I118:L118"/>
    <mergeCell ref="AW121:AX121"/>
    <mergeCell ref="B122:C122"/>
    <mergeCell ref="D122:H122"/>
    <mergeCell ref="I122:L122"/>
    <mergeCell ref="M122:T122"/>
    <mergeCell ref="U122:Y122"/>
    <mergeCell ref="Z122:AD122"/>
    <mergeCell ref="AE122:AI122"/>
    <mergeCell ref="AJ122:AQ122"/>
    <mergeCell ref="AW122:AX122"/>
    <mergeCell ref="B123:C123"/>
    <mergeCell ref="D123:H123"/>
    <mergeCell ref="I123:L123"/>
    <mergeCell ref="M123:T123"/>
    <mergeCell ref="U123:Y123"/>
    <mergeCell ref="Z123:AD123"/>
    <mergeCell ref="AE123:AI123"/>
    <mergeCell ref="AJ123:AQ123"/>
    <mergeCell ref="AW123:AX123"/>
    <mergeCell ref="M118:T118"/>
    <mergeCell ref="U118:Y118"/>
    <mergeCell ref="BA161:BD161"/>
    <mergeCell ref="AG159:AJ159"/>
    <mergeCell ref="AK159:AN159"/>
    <mergeCell ref="AO159:AR159"/>
    <mergeCell ref="AS159:AV159"/>
    <mergeCell ref="AW159:AZ159"/>
    <mergeCell ref="BA159:BD159"/>
    <mergeCell ref="BH161:BI161"/>
    <mergeCell ref="B160:C160"/>
    <mergeCell ref="D160:N160"/>
    <mergeCell ref="O160:Q160"/>
    <mergeCell ref="R160:T160"/>
    <mergeCell ref="U160:X160"/>
    <mergeCell ref="Y160:AB160"/>
    <mergeCell ref="AC160:AF160"/>
    <mergeCell ref="AG160:AJ160"/>
    <mergeCell ref="AK160:AN160"/>
    <mergeCell ref="AO160:AR160"/>
    <mergeCell ref="AS160:AV160"/>
    <mergeCell ref="AW160:AZ160"/>
    <mergeCell ref="BA160:BD160"/>
    <mergeCell ref="B161:C161"/>
    <mergeCell ref="D161:N161"/>
    <mergeCell ref="O161:Q161"/>
    <mergeCell ref="R161:T161"/>
    <mergeCell ref="U161:X161"/>
    <mergeCell ref="Y161:AB161"/>
    <mergeCell ref="AC161:AF161"/>
    <mergeCell ref="AG161:AJ161"/>
    <mergeCell ref="AK161:AN161"/>
    <mergeCell ref="BH166:BI166"/>
    <mergeCell ref="B157:C157"/>
    <mergeCell ref="D157:N157"/>
    <mergeCell ref="O157:Q157"/>
    <mergeCell ref="R157:T157"/>
    <mergeCell ref="U157:X157"/>
    <mergeCell ref="Y157:AB157"/>
    <mergeCell ref="AC157:AF157"/>
    <mergeCell ref="AG157:AJ157"/>
    <mergeCell ref="AK157:AN157"/>
    <mergeCell ref="AO157:AR157"/>
    <mergeCell ref="AS157:AV157"/>
    <mergeCell ref="AW157:AZ157"/>
    <mergeCell ref="BA157:BD157"/>
    <mergeCell ref="B158:C158"/>
    <mergeCell ref="D158:N158"/>
    <mergeCell ref="O158:Q158"/>
    <mergeCell ref="R158:T158"/>
    <mergeCell ref="U158:X158"/>
    <mergeCell ref="Y158:AB158"/>
    <mergeCell ref="AC158:AF158"/>
    <mergeCell ref="AG158:AJ158"/>
    <mergeCell ref="AK158:AN158"/>
    <mergeCell ref="AO158:AR158"/>
    <mergeCell ref="AS158:AV158"/>
    <mergeCell ref="AW158:AZ158"/>
    <mergeCell ref="BA158:BD158"/>
    <mergeCell ref="B159:C159"/>
    <mergeCell ref="D159:N159"/>
    <mergeCell ref="O159:Q159"/>
    <mergeCell ref="R159:T159"/>
    <mergeCell ref="U166:X166"/>
    <mergeCell ref="Y166:AB166"/>
    <mergeCell ref="AC166:AF166"/>
    <mergeCell ref="AG166:AJ166"/>
    <mergeCell ref="AK166:AN166"/>
    <mergeCell ref="AO166:AR166"/>
    <mergeCell ref="AS166:AV166"/>
    <mergeCell ref="AW166:AZ166"/>
    <mergeCell ref="BA166:BD166"/>
    <mergeCell ref="AW162:AZ162"/>
    <mergeCell ref="BA162:BD162"/>
    <mergeCell ref="B163:C163"/>
    <mergeCell ref="D163:N163"/>
    <mergeCell ref="O163:Q163"/>
    <mergeCell ref="R163:T163"/>
    <mergeCell ref="U163:X163"/>
    <mergeCell ref="Y163:AB163"/>
    <mergeCell ref="AC163:AF163"/>
    <mergeCell ref="AG163:AJ163"/>
    <mergeCell ref="AK163:AN163"/>
    <mergeCell ref="AO163:AR163"/>
    <mergeCell ref="AG162:AJ162"/>
    <mergeCell ref="AK162:AN162"/>
    <mergeCell ref="B166:C166"/>
    <mergeCell ref="O166:Q166"/>
    <mergeCell ref="R166:T166"/>
    <mergeCell ref="AO161:AR161"/>
    <mergeCell ref="AS161:AV161"/>
    <mergeCell ref="AW161:AZ161"/>
    <mergeCell ref="B168:C168"/>
    <mergeCell ref="B171:C171"/>
    <mergeCell ref="AS163:AV163"/>
    <mergeCell ref="AW163:AZ163"/>
    <mergeCell ref="BA163:BD163"/>
    <mergeCell ref="B164:C164"/>
    <mergeCell ref="D164:N164"/>
    <mergeCell ref="O164:Q164"/>
    <mergeCell ref="R164:T164"/>
    <mergeCell ref="U164:X164"/>
    <mergeCell ref="Y164:AB164"/>
    <mergeCell ref="AC164:AF164"/>
    <mergeCell ref="AG164:AJ164"/>
    <mergeCell ref="AK164:AN164"/>
    <mergeCell ref="AO164:AR164"/>
    <mergeCell ref="AS164:AV164"/>
    <mergeCell ref="AW164:AZ164"/>
    <mergeCell ref="BA164:BD164"/>
    <mergeCell ref="AW170:AZ170"/>
    <mergeCell ref="D169:N169"/>
    <mergeCell ref="AG170:AJ170"/>
    <mergeCell ref="AK170:AN170"/>
    <mergeCell ref="AS169:AV169"/>
    <mergeCell ref="AG165:AJ165"/>
    <mergeCell ref="AK165:AN165"/>
    <mergeCell ref="AO165:AR165"/>
    <mergeCell ref="AS165:AV165"/>
    <mergeCell ref="AW165:AZ165"/>
    <mergeCell ref="BA165:BD165"/>
    <mergeCell ref="AW181:AZ181"/>
    <mergeCell ref="B182:C182"/>
    <mergeCell ref="D182:N182"/>
    <mergeCell ref="O182:Q182"/>
    <mergeCell ref="R182:T182"/>
    <mergeCell ref="U182:X182"/>
    <mergeCell ref="Y182:AB182"/>
    <mergeCell ref="AC182:AF182"/>
    <mergeCell ref="AG182:AJ182"/>
    <mergeCell ref="AK182:AN182"/>
    <mergeCell ref="AO182:AR182"/>
    <mergeCell ref="AS182:AV182"/>
    <mergeCell ref="AW182:AZ182"/>
    <mergeCell ref="AW179:AZ179"/>
    <mergeCell ref="B179:C179"/>
    <mergeCell ref="D179:N179"/>
    <mergeCell ref="O179:Q179"/>
    <mergeCell ref="AS179:AV179"/>
    <mergeCell ref="AW180:AZ180"/>
    <mergeCell ref="AG178:AJ178"/>
    <mergeCell ref="AK178:AN178"/>
    <mergeCell ref="AO178:AR178"/>
    <mergeCell ref="AS178:AV178"/>
    <mergeCell ref="AW176:AZ176"/>
    <mergeCell ref="B156:C156"/>
    <mergeCell ref="C173:M173"/>
    <mergeCell ref="B177:C177"/>
    <mergeCell ref="Y169:AB169"/>
    <mergeCell ref="AC169:AF169"/>
    <mergeCell ref="D177:N177"/>
    <mergeCell ref="O177:Q177"/>
    <mergeCell ref="R177:T177"/>
    <mergeCell ref="U177:X177"/>
    <mergeCell ref="Y177:AB177"/>
    <mergeCell ref="AC177:AF177"/>
    <mergeCell ref="B162:C162"/>
    <mergeCell ref="D162:N162"/>
    <mergeCell ref="O162:Q162"/>
    <mergeCell ref="R162:T162"/>
    <mergeCell ref="B165:C165"/>
    <mergeCell ref="D165:N165"/>
    <mergeCell ref="O165:Q165"/>
    <mergeCell ref="R165:T165"/>
    <mergeCell ref="U165:X165"/>
    <mergeCell ref="Y165:AB165"/>
    <mergeCell ref="AC165:AF165"/>
    <mergeCell ref="Y159:AB159"/>
    <mergeCell ref="AC159:AF159"/>
    <mergeCell ref="B167:C167"/>
    <mergeCell ref="R170:T170"/>
    <mergeCell ref="U170:X170"/>
    <mergeCell ref="AG155:AJ155"/>
    <mergeCell ref="AK155:AN155"/>
    <mergeCell ref="L75:AK75"/>
    <mergeCell ref="L78:AK78"/>
    <mergeCell ref="B100:C100"/>
    <mergeCell ref="B144:C144"/>
    <mergeCell ref="B101:C101"/>
    <mergeCell ref="B129:C129"/>
    <mergeCell ref="I129:L129"/>
    <mergeCell ref="Z129:AD129"/>
    <mergeCell ref="D130:H130"/>
    <mergeCell ref="B125:C125"/>
    <mergeCell ref="Z126:AD126"/>
    <mergeCell ref="Z127:AD127"/>
    <mergeCell ref="Z128:AD128"/>
    <mergeCell ref="B131:C131"/>
    <mergeCell ref="I125:L125"/>
    <mergeCell ref="AJ113:AQ113"/>
    <mergeCell ref="B112:C112"/>
    <mergeCell ref="B119:C119"/>
    <mergeCell ref="D119:H119"/>
    <mergeCell ref="I119:L119"/>
    <mergeCell ref="M119:T119"/>
    <mergeCell ref="U119:Y119"/>
    <mergeCell ref="Z119:AD119"/>
    <mergeCell ref="AE119:AI119"/>
    <mergeCell ref="AJ119:AQ119"/>
    <mergeCell ref="B120:C120"/>
    <mergeCell ref="D120:H120"/>
    <mergeCell ref="I120:L120"/>
    <mergeCell ref="M120:T120"/>
    <mergeCell ref="U120:Y120"/>
    <mergeCell ref="B178:C178"/>
    <mergeCell ref="D178:N178"/>
    <mergeCell ref="O178:Q178"/>
    <mergeCell ref="R178:T178"/>
    <mergeCell ref="U178:X178"/>
    <mergeCell ref="Y178:AB178"/>
    <mergeCell ref="AC178:AF178"/>
    <mergeCell ref="D154:N154"/>
    <mergeCell ref="O154:Q154"/>
    <mergeCell ref="R154:T154"/>
    <mergeCell ref="U154:X154"/>
    <mergeCell ref="B170:C170"/>
    <mergeCell ref="B169:C169"/>
    <mergeCell ref="B180:C180"/>
    <mergeCell ref="D180:N180"/>
    <mergeCell ref="O180:Q180"/>
    <mergeCell ref="R180:T180"/>
    <mergeCell ref="R171:T171"/>
    <mergeCell ref="D176:N176"/>
    <mergeCell ref="O176:Q176"/>
    <mergeCell ref="O169:Q169"/>
    <mergeCell ref="U162:X162"/>
    <mergeCell ref="Y162:AB162"/>
    <mergeCell ref="D155:N155"/>
    <mergeCell ref="O155:Q155"/>
    <mergeCell ref="R155:T155"/>
    <mergeCell ref="U155:X155"/>
    <mergeCell ref="Y155:AB155"/>
    <mergeCell ref="AC155:AF155"/>
    <mergeCell ref="AC162:AF162"/>
    <mergeCell ref="U159:X159"/>
    <mergeCell ref="D166:N166"/>
    <mergeCell ref="BM32:BO32"/>
    <mergeCell ref="BR32:BT32"/>
    <mergeCell ref="BM33:BO33"/>
    <mergeCell ref="B34:J35"/>
    <mergeCell ref="K34:S35"/>
    <mergeCell ref="T34:AB35"/>
    <mergeCell ref="AC34:AK35"/>
    <mergeCell ref="BM34:BO34"/>
    <mergeCell ref="BM35:BO35"/>
    <mergeCell ref="K32:S33"/>
    <mergeCell ref="T32:AB33"/>
    <mergeCell ref="AC32:AK33"/>
    <mergeCell ref="AQ87:AZ87"/>
    <mergeCell ref="AL63:AP63"/>
    <mergeCell ref="AQ63:AZ63"/>
    <mergeCell ref="AL66:AP66"/>
    <mergeCell ref="R76:T77"/>
    <mergeCell ref="U76:AZ77"/>
    <mergeCell ref="AL78:AP78"/>
    <mergeCell ref="AQ72:AZ72"/>
    <mergeCell ref="B63:K65"/>
    <mergeCell ref="L67:N68"/>
    <mergeCell ref="AD49:AF49"/>
    <mergeCell ref="AG49:AI49"/>
    <mergeCell ref="O67:Q68"/>
    <mergeCell ref="AY47:BA47"/>
    <mergeCell ref="W52:X52"/>
    <mergeCell ref="Y52:Z52"/>
    <mergeCell ref="B87:K89"/>
    <mergeCell ref="O85:Q86"/>
    <mergeCell ref="L73:N74"/>
    <mergeCell ref="L64:N65"/>
    <mergeCell ref="B1:AX1"/>
    <mergeCell ref="T30:X30"/>
    <mergeCell ref="Y30:AA30"/>
    <mergeCell ref="AS151:AV151"/>
    <mergeCell ref="AW125:AX125"/>
    <mergeCell ref="AW131:AX131"/>
    <mergeCell ref="AE129:AI129"/>
    <mergeCell ref="M140:Q140"/>
    <mergeCell ref="M134:Q134"/>
    <mergeCell ref="M135:Q135"/>
    <mergeCell ref="M136:Q136"/>
    <mergeCell ref="M139:Q139"/>
    <mergeCell ref="AJ131:AQ131"/>
    <mergeCell ref="Y168:AB168"/>
    <mergeCell ref="AW150:BD150"/>
    <mergeCell ref="R151:T151"/>
    <mergeCell ref="B148:M148"/>
    <mergeCell ref="Y151:AB151"/>
    <mergeCell ref="Y153:AB153"/>
    <mergeCell ref="B54:C54"/>
    <mergeCell ref="B55:C55"/>
    <mergeCell ref="B56:C56"/>
    <mergeCell ref="B20:J20"/>
    <mergeCell ref="AQ81:AZ81"/>
    <mergeCell ref="U111:Y111"/>
    <mergeCell ref="D107:L107"/>
    <mergeCell ref="B108:C108"/>
    <mergeCell ref="AQ84:AZ84"/>
    <mergeCell ref="U64:AZ65"/>
    <mergeCell ref="B104:C104"/>
    <mergeCell ref="AE6:AF6"/>
    <mergeCell ref="L81:AK81"/>
    <mergeCell ref="BM30:BO30"/>
    <mergeCell ref="BR30:BW30"/>
    <mergeCell ref="B31:R31"/>
    <mergeCell ref="BM31:BO31"/>
    <mergeCell ref="BR31:BT31"/>
    <mergeCell ref="AN8:AR8"/>
    <mergeCell ref="AS8:AX8"/>
    <mergeCell ref="B7:E7"/>
    <mergeCell ref="F7:X7"/>
    <mergeCell ref="AA7:AF7"/>
    <mergeCell ref="AG8:AM8"/>
    <mergeCell ref="F8:X8"/>
    <mergeCell ref="AA8:AF8"/>
    <mergeCell ref="AX15:BB15"/>
    <mergeCell ref="AS7:AX7"/>
    <mergeCell ref="B30:H30"/>
    <mergeCell ref="BC15:BF15"/>
    <mergeCell ref="AG10:AX10"/>
    <mergeCell ref="AA10:AF10"/>
    <mergeCell ref="K28:V28"/>
    <mergeCell ref="AK203:AO203"/>
    <mergeCell ref="U174:X174"/>
    <mergeCell ref="O174:T174"/>
    <mergeCell ref="S148:X148"/>
    <mergeCell ref="B18:J18"/>
    <mergeCell ref="K18:V18"/>
    <mergeCell ref="B19:J19"/>
    <mergeCell ref="K19:V19"/>
    <mergeCell ref="K20:V20"/>
    <mergeCell ref="B21:J21"/>
    <mergeCell ref="K21:V21"/>
    <mergeCell ref="B22:J22"/>
    <mergeCell ref="K22:V22"/>
    <mergeCell ref="B23:J23"/>
    <mergeCell ref="K23:V23"/>
    <mergeCell ref="B24:J24"/>
    <mergeCell ref="L82:N83"/>
    <mergeCell ref="AL84:AP84"/>
    <mergeCell ref="L70:N71"/>
    <mergeCell ref="O70:Q71"/>
    <mergeCell ref="R70:T71"/>
    <mergeCell ref="U70:AZ71"/>
    <mergeCell ref="O82:Q83"/>
    <mergeCell ref="O73:Q74"/>
    <mergeCell ref="R73:T74"/>
    <mergeCell ref="U73:AZ74"/>
    <mergeCell ref="R82:T83"/>
    <mergeCell ref="L76:N77"/>
    <mergeCell ref="R79:T80"/>
    <mergeCell ref="AQ69:AZ69"/>
    <mergeCell ref="I124:L124"/>
    <mergeCell ref="B130:C130"/>
    <mergeCell ref="B185:C185"/>
    <mergeCell ref="BH171:BI171"/>
    <mergeCell ref="M98:T98"/>
    <mergeCell ref="M99:T99"/>
    <mergeCell ref="M100:T100"/>
    <mergeCell ref="M101:T101"/>
    <mergeCell ref="M102:T102"/>
    <mergeCell ref="M103:T103"/>
    <mergeCell ref="M104:T104"/>
    <mergeCell ref="M105:T105"/>
    <mergeCell ref="M106:T106"/>
    <mergeCell ref="M107:T107"/>
    <mergeCell ref="M108:T108"/>
    <mergeCell ref="Z111:AD111"/>
    <mergeCell ref="Z112:AD112"/>
    <mergeCell ref="Z113:AD113"/>
    <mergeCell ref="Z124:AD124"/>
    <mergeCell ref="Z125:AD125"/>
    <mergeCell ref="AW124:AX124"/>
    <mergeCell ref="AH105:AL105"/>
    <mergeCell ref="M124:T124"/>
    <mergeCell ref="U124:Y124"/>
    <mergeCell ref="N148:R148"/>
    <mergeCell ref="B184:C184"/>
    <mergeCell ref="AS171:AV171"/>
    <mergeCell ref="AK176:AN176"/>
    <mergeCell ref="AO176:AR176"/>
    <mergeCell ref="D151:N151"/>
    <mergeCell ref="D101:L101"/>
    <mergeCell ref="D100:L100"/>
    <mergeCell ref="I128:L128"/>
    <mergeCell ref="B126:C126"/>
    <mergeCell ref="K202:R202"/>
    <mergeCell ref="AK175:AN175"/>
    <mergeCell ref="AO175:AR175"/>
    <mergeCell ref="AC176:AF176"/>
    <mergeCell ref="AG176:AJ176"/>
    <mergeCell ref="R176:T176"/>
    <mergeCell ref="U176:X176"/>
    <mergeCell ref="AO170:AR170"/>
    <mergeCell ref="D175:N175"/>
    <mergeCell ref="O175:Q175"/>
    <mergeCell ref="AK184:AN184"/>
    <mergeCell ref="Y185:AB185"/>
    <mergeCell ref="O168:Q168"/>
    <mergeCell ref="AG185:AJ185"/>
    <mergeCell ref="AC168:AF168"/>
    <mergeCell ref="AG168:AJ168"/>
    <mergeCell ref="AG175:AJ175"/>
    <mergeCell ref="L191:AZ191"/>
    <mergeCell ref="AS185:AV185"/>
    <mergeCell ref="AW171:AZ171"/>
    <mergeCell ref="AO179:AR179"/>
    <mergeCell ref="AO184:AR184"/>
    <mergeCell ref="D184:N184"/>
    <mergeCell ref="O184:Q184"/>
    <mergeCell ref="R184:T184"/>
    <mergeCell ref="U184:X184"/>
    <mergeCell ref="D181:N181"/>
    <mergeCell ref="O181:Q181"/>
    <mergeCell ref="R181:T181"/>
    <mergeCell ref="U181:X181"/>
    <mergeCell ref="Y181:AB181"/>
    <mergeCell ref="AC181:AF181"/>
    <mergeCell ref="AW183:AZ183"/>
    <mergeCell ref="U169:X169"/>
    <mergeCell ref="AS180:AV180"/>
    <mergeCell ref="R179:T179"/>
    <mergeCell ref="U179:X179"/>
    <mergeCell ref="Y179:AB179"/>
    <mergeCell ref="AC179:AF179"/>
    <mergeCell ref="AG179:AJ179"/>
    <mergeCell ref="AK179:AN179"/>
    <mergeCell ref="D168:N168"/>
    <mergeCell ref="B183:C183"/>
    <mergeCell ref="Y170:AB170"/>
    <mergeCell ref="AC170:AF170"/>
    <mergeCell ref="B176:C176"/>
    <mergeCell ref="AO171:AR171"/>
    <mergeCell ref="B153:C153"/>
    <mergeCell ref="AK180:AN180"/>
    <mergeCell ref="AO180:AR180"/>
    <mergeCell ref="AS183:AV183"/>
    <mergeCell ref="B181:C181"/>
    <mergeCell ref="AG181:AJ181"/>
    <mergeCell ref="AK181:AN181"/>
    <mergeCell ref="AO181:AR181"/>
    <mergeCell ref="AS181:AV181"/>
    <mergeCell ref="U180:X180"/>
    <mergeCell ref="Y180:AB180"/>
    <mergeCell ref="AC180:AF180"/>
    <mergeCell ref="AG180:AJ180"/>
    <mergeCell ref="B154:C154"/>
    <mergeCell ref="B155:C155"/>
    <mergeCell ref="R175:T175"/>
    <mergeCell ref="AW177:AZ177"/>
    <mergeCell ref="S203:W203"/>
    <mergeCell ref="X203:AB203"/>
    <mergeCell ref="L190:AZ190"/>
    <mergeCell ref="X201:AB201"/>
    <mergeCell ref="D167:N167"/>
    <mergeCell ref="O167:Q167"/>
    <mergeCell ref="R167:T167"/>
    <mergeCell ref="U167:X167"/>
    <mergeCell ref="Y167:AB167"/>
    <mergeCell ref="AC167:AF167"/>
    <mergeCell ref="AG167:AJ167"/>
    <mergeCell ref="AK167:AN167"/>
    <mergeCell ref="AO167:AR167"/>
    <mergeCell ref="AS167:AV167"/>
    <mergeCell ref="AW167:AZ167"/>
    <mergeCell ref="R168:T168"/>
    <mergeCell ref="AW184:AZ184"/>
    <mergeCell ref="AC185:AF185"/>
    <mergeCell ref="D170:N170"/>
    <mergeCell ref="O170:Q170"/>
    <mergeCell ref="AG177:AJ177"/>
    <mergeCell ref="AK177:AN177"/>
    <mergeCell ref="AO177:AR177"/>
    <mergeCell ref="R169:T169"/>
    <mergeCell ref="D183:N183"/>
    <mergeCell ref="AS176:AV176"/>
    <mergeCell ref="AP201:AT201"/>
    <mergeCell ref="C200:J200"/>
    <mergeCell ref="C201:J201"/>
    <mergeCell ref="B175:C175"/>
    <mergeCell ref="R183:T183"/>
    <mergeCell ref="AW178:AZ178"/>
    <mergeCell ref="AP202:AT202"/>
    <mergeCell ref="AS184:AV184"/>
    <mergeCell ref="Y176:AB176"/>
    <mergeCell ref="Y184:AB184"/>
    <mergeCell ref="A205:E205"/>
    <mergeCell ref="B207:F207"/>
    <mergeCell ref="G207:M207"/>
    <mergeCell ref="N207:Q207"/>
    <mergeCell ref="R207:X207"/>
    <mergeCell ref="S202:W202"/>
    <mergeCell ref="C208:F208"/>
    <mergeCell ref="X202:AB202"/>
    <mergeCell ref="C203:J203"/>
    <mergeCell ref="C199:J199"/>
    <mergeCell ref="P219:Y219"/>
    <mergeCell ref="AW185:AZ185"/>
    <mergeCell ref="U185:X185"/>
    <mergeCell ref="AK202:AO202"/>
    <mergeCell ref="Z212:AI212"/>
    <mergeCell ref="Z213:AI213"/>
    <mergeCell ref="Z214:AI214"/>
    <mergeCell ref="AP203:AT203"/>
    <mergeCell ref="AU203:BA203"/>
    <mergeCell ref="AU202:BA202"/>
    <mergeCell ref="K199:BA199"/>
    <mergeCell ref="K200:BA200"/>
    <mergeCell ref="K201:R201"/>
    <mergeCell ref="AU201:BA201"/>
    <mergeCell ref="AC201:AJ201"/>
    <mergeCell ref="AK201:AO201"/>
    <mergeCell ref="S201:W201"/>
    <mergeCell ref="P213:Y213"/>
    <mergeCell ref="R208:X208"/>
    <mergeCell ref="AO185:AR185"/>
    <mergeCell ref="B236:E236"/>
    <mergeCell ref="F236:L236"/>
    <mergeCell ref="M236:P236"/>
    <mergeCell ref="Q236:W236"/>
    <mergeCell ref="Q230:W230"/>
    <mergeCell ref="B231:E231"/>
    <mergeCell ref="F231:L231"/>
    <mergeCell ref="M231:P231"/>
    <mergeCell ref="Q231:W231"/>
    <mergeCell ref="B230:E230"/>
    <mergeCell ref="F230:L230"/>
    <mergeCell ref="M230:P230"/>
    <mergeCell ref="B234:E234"/>
    <mergeCell ref="F234:L234"/>
    <mergeCell ref="P215:Y215"/>
    <mergeCell ref="P216:Y216"/>
    <mergeCell ref="P212:Y212"/>
    <mergeCell ref="F225:L225"/>
    <mergeCell ref="M225:P225"/>
    <mergeCell ref="Q225:W225"/>
    <mergeCell ref="B235:E235"/>
    <mergeCell ref="F235:L235"/>
    <mergeCell ref="M235:P235"/>
    <mergeCell ref="Q235:W235"/>
    <mergeCell ref="A228:W228"/>
    <mergeCell ref="A233:W233"/>
    <mergeCell ref="B229:E229"/>
    <mergeCell ref="F229:L229"/>
    <mergeCell ref="B226:E226"/>
    <mergeCell ref="F226:L226"/>
    <mergeCell ref="M226:P226"/>
    <mergeCell ref="Q226:W226"/>
    <mergeCell ref="D220:O220"/>
    <mergeCell ref="P220:Y220"/>
    <mergeCell ref="Z220:AI220"/>
    <mergeCell ref="D221:O221"/>
    <mergeCell ref="P221:Y221"/>
    <mergeCell ref="Z221:AI221"/>
    <mergeCell ref="P222:Y222"/>
    <mergeCell ref="D222:O222"/>
    <mergeCell ref="O171:Q171"/>
    <mergeCell ref="O183:Q183"/>
    <mergeCell ref="P217:Y217"/>
    <mergeCell ref="D217:O217"/>
    <mergeCell ref="G208:M208"/>
    <mergeCell ref="N208:Q208"/>
    <mergeCell ref="D213:O213"/>
    <mergeCell ref="D214:O214"/>
    <mergeCell ref="D218:O218"/>
    <mergeCell ref="P218:Y218"/>
    <mergeCell ref="D215:O215"/>
    <mergeCell ref="D216:O216"/>
    <mergeCell ref="D219:O219"/>
    <mergeCell ref="B190:K190"/>
    <mergeCell ref="AG184:AJ184"/>
    <mergeCell ref="AG171:AJ171"/>
    <mergeCell ref="D171:N171"/>
    <mergeCell ref="U183:X183"/>
    <mergeCell ref="P214:Y214"/>
    <mergeCell ref="B191:K191"/>
    <mergeCell ref="AC202:AJ202"/>
    <mergeCell ref="AC203:AJ203"/>
    <mergeCell ref="C202:J202"/>
    <mergeCell ref="K203:R203"/>
    <mergeCell ref="B224:E224"/>
    <mergeCell ref="F224:L224"/>
    <mergeCell ref="B225:E225"/>
    <mergeCell ref="AM54:AO54"/>
    <mergeCell ref="B57:C57"/>
    <mergeCell ref="A211:N211"/>
    <mergeCell ref="AJ124:AQ124"/>
    <mergeCell ref="B151:C151"/>
    <mergeCell ref="B152:C152"/>
    <mergeCell ref="AW128:AX128"/>
    <mergeCell ref="B127:C127"/>
    <mergeCell ref="D127:H127"/>
    <mergeCell ref="I127:L127"/>
    <mergeCell ref="M127:T127"/>
    <mergeCell ref="U127:Y127"/>
    <mergeCell ref="AJ127:AQ127"/>
    <mergeCell ref="AJ128:AQ128"/>
    <mergeCell ref="AJ129:AQ129"/>
    <mergeCell ref="AJ130:AQ130"/>
    <mergeCell ref="AE128:AI128"/>
    <mergeCell ref="I126:L126"/>
    <mergeCell ref="M126:T126"/>
    <mergeCell ref="B140:C140"/>
    <mergeCell ref="B137:C137"/>
    <mergeCell ref="B138:C138"/>
    <mergeCell ref="Z215:AI215"/>
    <mergeCell ref="Z216:AI216"/>
    <mergeCell ref="Z217:AI217"/>
    <mergeCell ref="D212:O212"/>
    <mergeCell ref="Z222:AI222"/>
    <mergeCell ref="Z218:AI218"/>
    <mergeCell ref="Z219:AI219"/>
    <mergeCell ref="BA169:BD169"/>
    <mergeCell ref="BA171:BD171"/>
    <mergeCell ref="AK169:AN169"/>
    <mergeCell ref="AO169:AR169"/>
    <mergeCell ref="AE126:AI126"/>
    <mergeCell ref="AE127:AI127"/>
    <mergeCell ref="AW168:AZ168"/>
    <mergeCell ref="AC152:AF152"/>
    <mergeCell ref="AK168:AN168"/>
    <mergeCell ref="AO168:AR168"/>
    <mergeCell ref="AS152:AV152"/>
    <mergeCell ref="AW152:AZ152"/>
    <mergeCell ref="AS170:AV170"/>
    <mergeCell ref="BA167:BD167"/>
    <mergeCell ref="AS168:AV168"/>
    <mergeCell ref="BA151:BD151"/>
    <mergeCell ref="BA168:BD168"/>
    <mergeCell ref="R139:AP139"/>
    <mergeCell ref="AC171:AF171"/>
    <mergeCell ref="AW154:AZ154"/>
    <mergeCell ref="AS155:AV155"/>
    <mergeCell ref="AW155:AZ155"/>
    <mergeCell ref="U152:X152"/>
    <mergeCell ref="U126:Y126"/>
    <mergeCell ref="R152:T152"/>
    <mergeCell ref="AW156:AZ156"/>
    <mergeCell ref="AS154:AV154"/>
    <mergeCell ref="AS156:AV156"/>
    <mergeCell ref="AW169:AZ169"/>
    <mergeCell ref="AS162:AV162"/>
    <mergeCell ref="AC184:AF184"/>
    <mergeCell ref="Y152:AB152"/>
    <mergeCell ref="AJ112:AQ112"/>
    <mergeCell ref="U128:Y128"/>
    <mergeCell ref="M113:T113"/>
    <mergeCell ref="U113:Y113"/>
    <mergeCell ref="D136:L136"/>
    <mergeCell ref="R136:AP136"/>
    <mergeCell ref="I130:L130"/>
    <mergeCell ref="M130:T130"/>
    <mergeCell ref="AE125:AI125"/>
    <mergeCell ref="M129:T129"/>
    <mergeCell ref="U129:Y129"/>
    <mergeCell ref="Z131:AD131"/>
    <mergeCell ref="M142:Q142"/>
    <mergeCell ref="D137:L137"/>
    <mergeCell ref="M137:Q137"/>
    <mergeCell ref="AC151:AF151"/>
    <mergeCell ref="D128:H128"/>
    <mergeCell ref="Y175:AB175"/>
    <mergeCell ref="U171:X171"/>
    <mergeCell ref="Y171:AB171"/>
    <mergeCell ref="D140:L140"/>
    <mergeCell ref="D141:L141"/>
    <mergeCell ref="D156:N156"/>
    <mergeCell ref="O156:Q156"/>
    <mergeCell ref="R156:T156"/>
    <mergeCell ref="U156:X156"/>
    <mergeCell ref="Y156:AB156"/>
    <mergeCell ref="D125:H125"/>
    <mergeCell ref="M143:Q143"/>
    <mergeCell ref="D129:H129"/>
    <mergeCell ref="D185:N185"/>
    <mergeCell ref="O185:Q185"/>
    <mergeCell ref="R185:T185"/>
    <mergeCell ref="AK185:AN185"/>
    <mergeCell ref="D152:N152"/>
    <mergeCell ref="O152:Q152"/>
    <mergeCell ref="C149:M149"/>
    <mergeCell ref="O150:T150"/>
    <mergeCell ref="R140:AP140"/>
    <mergeCell ref="R134:AP134"/>
    <mergeCell ref="R138:AP138"/>
    <mergeCell ref="M128:T128"/>
    <mergeCell ref="D138:L138"/>
    <mergeCell ref="AE124:AI124"/>
    <mergeCell ref="R141:AP141"/>
    <mergeCell ref="AC175:AF175"/>
    <mergeCell ref="D139:L139"/>
    <mergeCell ref="D142:L142"/>
    <mergeCell ref="D126:H126"/>
    <mergeCell ref="AJ125:AQ125"/>
    <mergeCell ref="D153:N153"/>
    <mergeCell ref="O153:Q153"/>
    <mergeCell ref="R153:T153"/>
    <mergeCell ref="U153:X153"/>
    <mergeCell ref="D143:L143"/>
    <mergeCell ref="Y154:AB154"/>
    <mergeCell ref="AC154:AF154"/>
    <mergeCell ref="AG154:AJ154"/>
    <mergeCell ref="AK154:AN154"/>
    <mergeCell ref="AO154:AR154"/>
    <mergeCell ref="AO162:AR162"/>
    <mergeCell ref="R143:AP143"/>
    <mergeCell ref="AS48:AU48"/>
    <mergeCell ref="AV48:AX48"/>
    <mergeCell ref="AY56:BA56"/>
    <mergeCell ref="D53:L53"/>
    <mergeCell ref="AA51:AC51"/>
    <mergeCell ref="AD51:AF51"/>
    <mergeCell ref="AG51:AI51"/>
    <mergeCell ref="W51:X51"/>
    <mergeCell ref="Y51:Z51"/>
    <mergeCell ref="AJ49:AL49"/>
    <mergeCell ref="W49:X49"/>
    <mergeCell ref="AA50:AC50"/>
    <mergeCell ref="AV51:AX51"/>
    <mergeCell ref="W56:X56"/>
    <mergeCell ref="AM49:AO49"/>
    <mergeCell ref="R49:V49"/>
    <mergeCell ref="B141:C141"/>
    <mergeCell ref="B124:C124"/>
    <mergeCell ref="AJ126:AQ126"/>
    <mergeCell ref="B113:C113"/>
    <mergeCell ref="M141:Q141"/>
    <mergeCell ref="M138:Q138"/>
    <mergeCell ref="L72:AK72"/>
    <mergeCell ref="L79:N80"/>
    <mergeCell ref="B72:K74"/>
    <mergeCell ref="AJ56:AL56"/>
    <mergeCell ref="AV49:AX49"/>
    <mergeCell ref="O79:Q80"/>
    <mergeCell ref="D56:L56"/>
    <mergeCell ref="AS50:AU50"/>
    <mergeCell ref="AV50:AX50"/>
    <mergeCell ref="AY50:BA50"/>
    <mergeCell ref="Y49:Z49"/>
    <mergeCell ref="AA49:AC49"/>
    <mergeCell ref="BE50:BF50"/>
    <mergeCell ref="D50:L50"/>
    <mergeCell ref="BB53:BD53"/>
    <mergeCell ref="Y53:Z53"/>
    <mergeCell ref="AP51:AR51"/>
    <mergeCell ref="AS51:AU51"/>
    <mergeCell ref="BB51:BD51"/>
    <mergeCell ref="BE53:BF53"/>
    <mergeCell ref="AV54:AX54"/>
    <mergeCell ref="AY54:BA54"/>
    <mergeCell ref="BB52:BD52"/>
    <mergeCell ref="BB48:BD48"/>
    <mergeCell ref="BB50:BD50"/>
    <mergeCell ref="AG53:AI53"/>
    <mergeCell ref="AG52:AI52"/>
    <mergeCell ref="AD54:AF54"/>
    <mergeCell ref="AD52:AF52"/>
    <mergeCell ref="AY51:BA51"/>
    <mergeCell ref="D52:L52"/>
    <mergeCell ref="M52:Q52"/>
    <mergeCell ref="AS52:AU52"/>
    <mergeCell ref="R50:V50"/>
    <mergeCell ref="D49:L49"/>
    <mergeCell ref="M49:Q49"/>
    <mergeCell ref="D54:L54"/>
    <mergeCell ref="M54:Q54"/>
    <mergeCell ref="R54:V54"/>
    <mergeCell ref="W54:X54"/>
    <mergeCell ref="Y54:Z54"/>
    <mergeCell ref="AA54:AC54"/>
    <mergeCell ref="BB49:BD49"/>
    <mergeCell ref="BE49:BF49"/>
    <mergeCell ref="B48:C48"/>
    <mergeCell ref="B49:C49"/>
    <mergeCell ref="B50:C50"/>
    <mergeCell ref="B51:C51"/>
    <mergeCell ref="W50:X50"/>
    <mergeCell ref="AP49:AR49"/>
    <mergeCell ref="AD50:AF50"/>
    <mergeCell ref="AG50:AI50"/>
    <mergeCell ref="AJ50:AL50"/>
    <mergeCell ref="AG54:AI54"/>
    <mergeCell ref="AM51:AO51"/>
    <mergeCell ref="M50:Q50"/>
    <mergeCell ref="D48:L48"/>
    <mergeCell ref="M48:Q48"/>
    <mergeCell ref="Y50:Z50"/>
    <mergeCell ref="AJ52:AL52"/>
    <mergeCell ref="AJ53:AL53"/>
    <mergeCell ref="AM52:AO52"/>
    <mergeCell ref="B52:C52"/>
    <mergeCell ref="B53:C53"/>
    <mergeCell ref="AY53:BA53"/>
    <mergeCell ref="BE52:BF52"/>
    <mergeCell ref="BE51:BF51"/>
    <mergeCell ref="AM48:AO48"/>
    <mergeCell ref="AP48:AR48"/>
    <mergeCell ref="AY48:BA48"/>
    <mergeCell ref="BE48:BF48"/>
    <mergeCell ref="AP52:AR52"/>
    <mergeCell ref="R52:V52"/>
    <mergeCell ref="D51:L51"/>
    <mergeCell ref="BE47:BF47"/>
    <mergeCell ref="M47:Q47"/>
    <mergeCell ref="AU15:AW15"/>
    <mergeCell ref="AL15:AT15"/>
    <mergeCell ref="B16:BA16"/>
    <mergeCell ref="R48:V48"/>
    <mergeCell ref="W48:X48"/>
    <mergeCell ref="Y48:Z48"/>
    <mergeCell ref="AA48:AC48"/>
    <mergeCell ref="AD48:AF48"/>
    <mergeCell ref="AG48:AI48"/>
    <mergeCell ref="AJ48:AL48"/>
    <mergeCell ref="AM46:AR46"/>
    <mergeCell ref="B32:J33"/>
    <mergeCell ref="I30:M30"/>
    <mergeCell ref="D47:L47"/>
    <mergeCell ref="K24:V24"/>
    <mergeCell ref="B46:I46"/>
    <mergeCell ref="J46:N46"/>
    <mergeCell ref="BB47:BD47"/>
    <mergeCell ref="AS47:AU47"/>
    <mergeCell ref="AV47:AX47"/>
    <mergeCell ref="R47:V47"/>
    <mergeCell ref="AP47:AR47"/>
    <mergeCell ref="AG47:AI47"/>
    <mergeCell ref="AJ47:AL47"/>
    <mergeCell ref="AD47:AF47"/>
    <mergeCell ref="AY46:BD46"/>
    <mergeCell ref="N30:S30"/>
    <mergeCell ref="AA46:AF46"/>
    <mergeCell ref="AA47:AC47"/>
    <mergeCell ref="W47:X47"/>
    <mergeCell ref="U98:AB98"/>
    <mergeCell ref="U99:AB99"/>
    <mergeCell ref="J96:N96"/>
    <mergeCell ref="O96:T96"/>
    <mergeCell ref="U91:AZ92"/>
    <mergeCell ref="R85:T86"/>
    <mergeCell ref="A63:A65"/>
    <mergeCell ref="AL75:AP75"/>
    <mergeCell ref="AL81:AP81"/>
    <mergeCell ref="D57:L57"/>
    <mergeCell ref="M57:Q57"/>
    <mergeCell ref="AA56:AC56"/>
    <mergeCell ref="M56:Q56"/>
    <mergeCell ref="R56:V56"/>
    <mergeCell ref="A87:A89"/>
    <mergeCell ref="B99:C99"/>
    <mergeCell ref="D99:L99"/>
    <mergeCell ref="A90:A92"/>
    <mergeCell ref="R88:T89"/>
    <mergeCell ref="U88:AZ89"/>
    <mergeCell ref="B96:I96"/>
    <mergeCell ref="AW99:BA99"/>
    <mergeCell ref="L91:N92"/>
    <mergeCell ref="O91:Q92"/>
    <mergeCell ref="R91:T92"/>
    <mergeCell ref="AR98:AV98"/>
    <mergeCell ref="AQ90:AZ90"/>
    <mergeCell ref="C97:AB97"/>
    <mergeCell ref="U85:AZ86"/>
    <mergeCell ref="B102:C102"/>
    <mergeCell ref="AE131:AI131"/>
    <mergeCell ref="AE130:AI130"/>
    <mergeCell ref="R135:AP135"/>
    <mergeCell ref="I131:L131"/>
    <mergeCell ref="AH102:AL102"/>
    <mergeCell ref="AR108:AV108"/>
    <mergeCell ref="U101:AB101"/>
    <mergeCell ref="AH100:AL100"/>
    <mergeCell ref="AC105:AG105"/>
    <mergeCell ref="AC107:AG107"/>
    <mergeCell ref="U103:AB103"/>
    <mergeCell ref="U104:AB104"/>
    <mergeCell ref="U105:AB105"/>
    <mergeCell ref="A66:A68"/>
    <mergeCell ref="A84:A86"/>
    <mergeCell ref="A78:A80"/>
    <mergeCell ref="A81:A83"/>
    <mergeCell ref="A69:A71"/>
    <mergeCell ref="A72:A74"/>
    <mergeCell ref="A75:A77"/>
    <mergeCell ref="B75:K77"/>
    <mergeCell ref="AR99:AV99"/>
    <mergeCell ref="O76:Q77"/>
    <mergeCell ref="D102:L102"/>
    <mergeCell ref="B107:C107"/>
    <mergeCell ref="AH108:AL108"/>
    <mergeCell ref="AM108:AQ108"/>
    <mergeCell ref="D108:L108"/>
    <mergeCell ref="B81:K83"/>
    <mergeCell ref="AM100:AQ100"/>
    <mergeCell ref="B84:K86"/>
    <mergeCell ref="AG152:AJ152"/>
    <mergeCell ref="R142:AP142"/>
    <mergeCell ref="B142:C142"/>
    <mergeCell ref="B143:C143"/>
    <mergeCell ref="AW130:AX130"/>
    <mergeCell ref="AH103:AL103"/>
    <mergeCell ref="AK152:AN152"/>
    <mergeCell ref="D112:H112"/>
    <mergeCell ref="I112:L112"/>
    <mergeCell ref="D105:L105"/>
    <mergeCell ref="AM107:AQ107"/>
    <mergeCell ref="D113:H113"/>
    <mergeCell ref="B103:C103"/>
    <mergeCell ref="I111:L111"/>
    <mergeCell ref="AE113:AI113"/>
    <mergeCell ref="B111:C111"/>
    <mergeCell ref="D111:H111"/>
    <mergeCell ref="M112:T112"/>
    <mergeCell ref="B105:C105"/>
    <mergeCell ref="B106:C106"/>
    <mergeCell ref="B128:C128"/>
    <mergeCell ref="D106:L106"/>
    <mergeCell ref="AW119:AX119"/>
    <mergeCell ref="Z120:AD120"/>
    <mergeCell ref="AE120:AI120"/>
    <mergeCell ref="AJ120:AQ120"/>
    <mergeCell ref="AW120:AX120"/>
    <mergeCell ref="B121:C121"/>
    <mergeCell ref="D121:H121"/>
    <mergeCell ref="I121:L121"/>
    <mergeCell ref="M121:T121"/>
    <mergeCell ref="U121:Y121"/>
    <mergeCell ref="U107:AB107"/>
    <mergeCell ref="U108:AB108"/>
    <mergeCell ref="U106:AB106"/>
    <mergeCell ref="D103:L103"/>
    <mergeCell ref="D104:L104"/>
    <mergeCell ref="AR103:AV103"/>
    <mergeCell ref="B134:C134"/>
    <mergeCell ref="D134:L134"/>
    <mergeCell ref="B135:C135"/>
    <mergeCell ref="D135:L135"/>
    <mergeCell ref="O151:Q151"/>
    <mergeCell ref="D131:H131"/>
    <mergeCell ref="D144:L144"/>
    <mergeCell ref="M144:Q144"/>
    <mergeCell ref="R144:AP144"/>
    <mergeCell ref="AG151:AJ151"/>
    <mergeCell ref="AK151:AN151"/>
    <mergeCell ref="AO151:AR151"/>
    <mergeCell ref="Z121:AD121"/>
    <mergeCell ref="AE121:AI121"/>
    <mergeCell ref="AJ121:AQ121"/>
    <mergeCell ref="B114:C114"/>
    <mergeCell ref="D114:H114"/>
    <mergeCell ref="I114:L114"/>
    <mergeCell ref="M114:T114"/>
    <mergeCell ref="U114:Y114"/>
    <mergeCell ref="Z114:AD114"/>
    <mergeCell ref="AE114:AI114"/>
    <mergeCell ref="AJ114:AQ114"/>
    <mergeCell ref="B117:C117"/>
    <mergeCell ref="D117:H117"/>
    <mergeCell ref="I117:L117"/>
    <mergeCell ref="BA155:BD155"/>
    <mergeCell ref="AC156:AF156"/>
    <mergeCell ref="AG156:AJ156"/>
    <mergeCell ref="AK156:AN156"/>
    <mergeCell ref="AO156:AR156"/>
    <mergeCell ref="U130:Y130"/>
    <mergeCell ref="BA156:BD156"/>
    <mergeCell ref="AH101:AL101"/>
    <mergeCell ref="BB101:BF101"/>
    <mergeCell ref="AM101:AQ101"/>
    <mergeCell ref="AW101:BA101"/>
    <mergeCell ref="AC102:AG102"/>
    <mergeCell ref="B136:C136"/>
    <mergeCell ref="B139:C139"/>
    <mergeCell ref="M131:T131"/>
    <mergeCell ref="U131:Y131"/>
    <mergeCell ref="M111:T111"/>
    <mergeCell ref="D124:H124"/>
    <mergeCell ref="Z130:AD130"/>
    <mergeCell ref="AC153:AF153"/>
    <mergeCell ref="AG153:AJ153"/>
    <mergeCell ref="AK153:AN153"/>
    <mergeCell ref="AO153:AR153"/>
    <mergeCell ref="AS153:AV153"/>
    <mergeCell ref="AW153:AZ153"/>
    <mergeCell ref="BA153:BD153"/>
    <mergeCell ref="AW127:AX127"/>
    <mergeCell ref="AW126:AX126"/>
    <mergeCell ref="R137:AP137"/>
    <mergeCell ref="BA152:BD152"/>
    <mergeCell ref="M125:T125"/>
    <mergeCell ref="U125:Y125"/>
    <mergeCell ref="AM50:AO50"/>
    <mergeCell ref="Y183:AB183"/>
    <mergeCell ref="AC183:AF183"/>
    <mergeCell ref="AG183:AJ183"/>
    <mergeCell ref="AK183:AN183"/>
    <mergeCell ref="AO183:AR183"/>
    <mergeCell ref="BA170:BD170"/>
    <mergeCell ref="U175:X175"/>
    <mergeCell ref="AW151:AZ151"/>
    <mergeCell ref="BB104:BF104"/>
    <mergeCell ref="BB105:BF105"/>
    <mergeCell ref="BB106:BF106"/>
    <mergeCell ref="AS175:AV175"/>
    <mergeCell ref="AR107:AV107"/>
    <mergeCell ref="AW107:BA107"/>
    <mergeCell ref="AO152:AR152"/>
    <mergeCell ref="AR104:AV104"/>
    <mergeCell ref="AS177:AV177"/>
    <mergeCell ref="AK171:AN171"/>
    <mergeCell ref="AE112:AI112"/>
    <mergeCell ref="AW175:AZ175"/>
    <mergeCell ref="BB107:BF107"/>
    <mergeCell ref="AE111:AI111"/>
    <mergeCell ref="AG169:AJ169"/>
    <mergeCell ref="AC104:AG104"/>
    <mergeCell ref="U151:X151"/>
    <mergeCell ref="U150:X150"/>
    <mergeCell ref="U168:X168"/>
    <mergeCell ref="BA154:BD154"/>
    <mergeCell ref="AO155:AR155"/>
    <mergeCell ref="AW129:AX129"/>
    <mergeCell ref="AC101:AG101"/>
    <mergeCell ref="AA2:AF2"/>
    <mergeCell ref="AG2:AX2"/>
    <mergeCell ref="B3:E3"/>
    <mergeCell ref="F3:X3"/>
    <mergeCell ref="AE3:AF3"/>
    <mergeCell ref="AG3:AX3"/>
    <mergeCell ref="B4:E4"/>
    <mergeCell ref="F4:X4"/>
    <mergeCell ref="AE4:AF4"/>
    <mergeCell ref="AG4:AX4"/>
    <mergeCell ref="AA3:AD4"/>
    <mergeCell ref="B8:E8"/>
    <mergeCell ref="T14:W14"/>
    <mergeCell ref="B5:E5"/>
    <mergeCell ref="F5:X5"/>
    <mergeCell ref="AE5:AF5"/>
    <mergeCell ref="AG5:AX5"/>
    <mergeCell ref="B6:E6"/>
    <mergeCell ref="F6:X6"/>
    <mergeCell ref="AA5:AD6"/>
    <mergeCell ref="AN7:AR7"/>
    <mergeCell ref="AG7:AM7"/>
    <mergeCell ref="AI14:AJ14"/>
    <mergeCell ref="AA9:AF9"/>
    <mergeCell ref="AG9:AX9"/>
    <mergeCell ref="Y14:AH14"/>
    <mergeCell ref="P14:S14"/>
    <mergeCell ref="B12:S12"/>
    <mergeCell ref="T12:X12"/>
    <mergeCell ref="P13:S13"/>
    <mergeCell ref="AP50:AR50"/>
    <mergeCell ref="AJ51:AL51"/>
    <mergeCell ref="AM47:AO47"/>
    <mergeCell ref="AG46:AL46"/>
    <mergeCell ref="B36:AQ43"/>
    <mergeCell ref="Y47:Z47"/>
    <mergeCell ref="M51:Q51"/>
    <mergeCell ref="R51:V51"/>
    <mergeCell ref="B47:C47"/>
    <mergeCell ref="O46:T46"/>
    <mergeCell ref="AY49:BA49"/>
    <mergeCell ref="AS49:AU49"/>
    <mergeCell ref="AP57:AR57"/>
    <mergeCell ref="AJ54:AL54"/>
    <mergeCell ref="AS54:AU54"/>
    <mergeCell ref="AG6:AX6"/>
    <mergeCell ref="B13:O14"/>
    <mergeCell ref="T13:W13"/>
    <mergeCell ref="B11:S11"/>
    <mergeCell ref="T11:X11"/>
    <mergeCell ref="B25:J25"/>
    <mergeCell ref="K25:V25"/>
    <mergeCell ref="B26:J26"/>
    <mergeCell ref="K26:V26"/>
    <mergeCell ref="B15:S15"/>
    <mergeCell ref="T15:W15"/>
    <mergeCell ref="AI15:AJ15"/>
    <mergeCell ref="Y15:AH15"/>
    <mergeCell ref="B27:J27"/>
    <mergeCell ref="K27:V27"/>
    <mergeCell ref="B28:J28"/>
    <mergeCell ref="M55:Q55"/>
    <mergeCell ref="BE54:BF54"/>
    <mergeCell ref="AJ55:AL55"/>
    <mergeCell ref="AV56:AX56"/>
    <mergeCell ref="AY57:BA57"/>
    <mergeCell ref="AM56:AO56"/>
    <mergeCell ref="AP54:AR54"/>
    <mergeCell ref="AC100:AG100"/>
    <mergeCell ref="AD56:AF56"/>
    <mergeCell ref="B69:K71"/>
    <mergeCell ref="AL72:AP72"/>
    <mergeCell ref="B66:K68"/>
    <mergeCell ref="B78:K80"/>
    <mergeCell ref="R67:T68"/>
    <mergeCell ref="R64:T65"/>
    <mergeCell ref="L63:AK63"/>
    <mergeCell ref="L66:AK66"/>
    <mergeCell ref="L69:AK69"/>
    <mergeCell ref="AS57:AU57"/>
    <mergeCell ref="B90:K92"/>
    <mergeCell ref="AS56:AU56"/>
    <mergeCell ref="AA57:AC57"/>
    <mergeCell ref="AD57:AF57"/>
    <mergeCell ref="AG57:AI57"/>
    <mergeCell ref="AJ57:AL57"/>
    <mergeCell ref="Y56:Z56"/>
    <mergeCell ref="L85:N86"/>
    <mergeCell ref="AL90:AP90"/>
    <mergeCell ref="AL87:AP87"/>
    <mergeCell ref="L88:N89"/>
    <mergeCell ref="O88:Q89"/>
    <mergeCell ref="AS55:AU55"/>
    <mergeCell ref="AD55:AF55"/>
    <mergeCell ref="AP53:AR53"/>
    <mergeCell ref="AS53:AU53"/>
    <mergeCell ref="AV53:AX53"/>
    <mergeCell ref="AG55:AI55"/>
    <mergeCell ref="AG56:AI56"/>
    <mergeCell ref="AA52:AC52"/>
    <mergeCell ref="AM55:AO55"/>
    <mergeCell ref="B98:C98"/>
    <mergeCell ref="D98:L98"/>
    <mergeCell ref="AW100:BA100"/>
    <mergeCell ref="L90:AK90"/>
    <mergeCell ref="B62:K62"/>
    <mergeCell ref="L62:AZ62"/>
    <mergeCell ref="AL69:AP69"/>
    <mergeCell ref="AV55:AX55"/>
    <mergeCell ref="BB55:BD55"/>
    <mergeCell ref="AY55:BA55"/>
    <mergeCell ref="AM57:AO57"/>
    <mergeCell ref="R57:V57"/>
    <mergeCell ref="W57:X57"/>
    <mergeCell ref="Y57:Z57"/>
    <mergeCell ref="AV52:AX52"/>
    <mergeCell ref="AY52:BA52"/>
    <mergeCell ref="M53:Q53"/>
    <mergeCell ref="AM53:AO53"/>
    <mergeCell ref="AP55:AR55"/>
    <mergeCell ref="AV57:AX57"/>
    <mergeCell ref="AA53:AC53"/>
    <mergeCell ref="AD53:AF53"/>
    <mergeCell ref="R53:V53"/>
    <mergeCell ref="W53:X53"/>
    <mergeCell ref="W55:X55"/>
    <mergeCell ref="Y55:Z55"/>
    <mergeCell ref="AW112:AX112"/>
    <mergeCell ref="BE57:BF57"/>
    <mergeCell ref="AW113:AX113"/>
    <mergeCell ref="BB108:BF108"/>
    <mergeCell ref="AW106:BA106"/>
    <mergeCell ref="AP56:AR56"/>
    <mergeCell ref="U79:AZ80"/>
    <mergeCell ref="BB103:BF103"/>
    <mergeCell ref="AW105:BA105"/>
    <mergeCell ref="AJ111:AQ111"/>
    <mergeCell ref="AR106:AV106"/>
    <mergeCell ref="AM105:AQ105"/>
    <mergeCell ref="AM106:AQ106"/>
    <mergeCell ref="AR105:AV105"/>
    <mergeCell ref="AC106:AG106"/>
    <mergeCell ref="U100:AB100"/>
    <mergeCell ref="AH107:AL107"/>
    <mergeCell ref="AW108:BA108"/>
    <mergeCell ref="AC108:AG108"/>
    <mergeCell ref="U102:AB102"/>
    <mergeCell ref="AR102:AV102"/>
    <mergeCell ref="R55:V55"/>
    <mergeCell ref="BB102:BF102"/>
    <mergeCell ref="AC103:AG103"/>
    <mergeCell ref="AW104:BA104"/>
    <mergeCell ref="AH106:AL106"/>
    <mergeCell ref="AH104:AL104"/>
    <mergeCell ref="AR101:AV101"/>
    <mergeCell ref="C110:Y110"/>
    <mergeCell ref="I113:L113"/>
    <mergeCell ref="U112:Y112"/>
    <mergeCell ref="BB54:BD54"/>
    <mergeCell ref="BE55:BF55"/>
    <mergeCell ref="AA55:AC55"/>
    <mergeCell ref="BB99:BF99"/>
    <mergeCell ref="BB100:BF100"/>
    <mergeCell ref="AW102:BA102"/>
    <mergeCell ref="BB57:BD57"/>
    <mergeCell ref="AC99:AG99"/>
    <mergeCell ref="BE56:BF56"/>
    <mergeCell ref="BB56:BD56"/>
    <mergeCell ref="BB98:BF98"/>
    <mergeCell ref="AW98:BA98"/>
    <mergeCell ref="AW103:BA103"/>
    <mergeCell ref="AW111:AX111"/>
    <mergeCell ref="AH98:AL98"/>
    <mergeCell ref="AH99:AL99"/>
    <mergeCell ref="AM99:AQ99"/>
    <mergeCell ref="AM98:AQ98"/>
    <mergeCell ref="AC98:AG98"/>
    <mergeCell ref="AM103:AQ103"/>
    <mergeCell ref="AM104:AQ104"/>
    <mergeCell ref="U82:AZ83"/>
    <mergeCell ref="AM102:AQ102"/>
    <mergeCell ref="AR100:AV100"/>
    <mergeCell ref="U67:AZ68"/>
    <mergeCell ref="AQ66:AZ66"/>
    <mergeCell ref="AQ75:AZ75"/>
    <mergeCell ref="AQ78:AZ78"/>
    <mergeCell ref="L84:AK84"/>
    <mergeCell ref="L87:AK87"/>
    <mergeCell ref="O64:Q65"/>
    <mergeCell ref="D55:L55"/>
  </mergeCells>
  <phoneticPr fontId="10"/>
  <conditionalFormatting sqref="D99:AB108 AH99:AL108 AW99:BF108 D112:Y131 AJ112:AQ131 M135:AP144">
    <cfRule type="containsBlanks" dxfId="10" priority="9">
      <formula>LEN(TRIM(D99))=0</formula>
    </cfRule>
  </conditionalFormatting>
  <conditionalFormatting sqref="D48:AC57 AS48:AU57 O64:Q65 U64:AZ65 O67:Q68 U67:AZ68 O70:Q71 O73:Q74 U73:AZ74 O76:Q77 U76:AZ77 O79:Q80 U79:AZ80 O82:Q83 U82:AZ83 O85:Q86 U85:AZ86 O88:Q89 U88:AZ89 O91:Q92 U91:AZ92">
    <cfRule type="containsBlanks" dxfId="9" priority="10">
      <formula>LEN(TRIM(D48))=0</formula>
    </cfRule>
  </conditionalFormatting>
  <conditionalFormatting sqref="D152:AJ171 AS152:BD171">
    <cfRule type="containsBlanks" dxfId="8" priority="4">
      <formula>LEN(TRIM(D152))=0</formula>
    </cfRule>
  </conditionalFormatting>
  <conditionalFormatting sqref="D176:AJ185 AS176:AZ185">
    <cfRule type="containsBlanks" dxfId="7" priority="2">
      <formula>LEN(TRIM(D176))=0</formula>
    </cfRule>
  </conditionalFormatting>
  <conditionalFormatting sqref="K19:V28">
    <cfRule type="containsBlanks" dxfId="6" priority="5">
      <formula>LEN(TRIM(K19))=0</formula>
    </cfRule>
  </conditionalFormatting>
  <conditionalFormatting sqref="K34:AB35">
    <cfRule type="containsBlanks" dxfId="5" priority="1">
      <formula>LEN(TRIM(K34))=0</formula>
    </cfRule>
  </conditionalFormatting>
  <conditionalFormatting sqref="L190:AZ191 K199:BA200 K202:BA203 G207:M208 R207:X208 P213:AI222 F224:L226 Q225:W226 F229:L231 Q230:W231 F235:L236 Q235:W236">
    <cfRule type="containsBlanks" dxfId="4" priority="8">
      <formula>LEN(TRIM(F190))=0</formula>
    </cfRule>
  </conditionalFormatting>
  <conditionalFormatting sqref="Y30:AA30">
    <cfRule type="containsBlanks" dxfId="3" priority="6">
      <formula>LEN(TRIM(Y30))=0</formula>
    </cfRule>
  </conditionalFormatting>
  <conditionalFormatting sqref="AG7:AM8 AS7:AX8 AG9:AX10 T13:W15 AI14:AJ14">
    <cfRule type="containsBlanks" dxfId="2" priority="11">
      <formula>LEN(TRIM(T7))=0</formula>
    </cfRule>
  </conditionalFormatting>
  <conditionalFormatting sqref="AG2:AX6 F3:X8">
    <cfRule type="containsBlanks" dxfId="1" priority="12">
      <formula>LEN(TRIM(F2))=0</formula>
    </cfRule>
  </conditionalFormatting>
  <conditionalFormatting sqref="AL63:AP63 AL66:AP66 AL69 U70:AZ71 AL72:AP72 AL75:AP75 AL78:AP78 AL81:AP81 AL84:AP84 AL87:AP87 AL90:AP90">
    <cfRule type="containsBlanks" dxfId="0" priority="7">
      <formula>LEN(TRIM(U63))=0</formula>
    </cfRule>
  </conditionalFormatting>
  <dataValidations count="4">
    <dataValidation type="list" allowBlank="1" showInputMessage="1" showErrorMessage="1" sqref="T11:X11" xr:uid="{00000000-0002-0000-0000-000000000000}">
      <formula1>$BG$12:$BG$13</formula1>
    </dataValidation>
    <dataValidation type="list" allowBlank="1" showInputMessage="1" showErrorMessage="1" sqref="AL90:AP90 AL69 AL87:AP87 AL84:AP84 AL81:AP81 AL78:AP78 AL75:AP75 AL72:AP72 AL63 AL66:AP66" xr:uid="{00000000-0002-0000-0000-000002000000}">
      <formula1>$BH$63:$BH$64</formula1>
    </dataValidation>
    <dataValidation type="list" allowBlank="1" showInputMessage="1" showErrorMessage="1" sqref="O64:Q65 O91:Q92 O88:Q89 O85:Q86 O82:Q83 O79:Q80 O76:Q77 O73:Q74 O70:Q71 O67:Q68" xr:uid="{00000000-0002-0000-0000-000004000000}">
      <formula1>$BH$66:$BH$68</formula1>
    </dataValidation>
    <dataValidation type="list" allowBlank="1" showInputMessage="1" showErrorMessage="1" sqref="P93:R93" xr:uid="{00000000-0002-0000-0000-000001000000}">
      <formula1>$BF$66:$BF$68</formula1>
    </dataValidation>
  </dataValidations>
  <pageMargins left="0.7" right="0.7" top="0.75" bottom="0.75" header="0.3" footer="0.3"/>
  <pageSetup paperSize="9" scale="61" fitToHeight="0" orientation="portrait" r:id="rId1"/>
  <rowBreaks count="3" manualBreakCount="3">
    <brk id="58" max="57" man="1"/>
    <brk id="146" max="57" man="1"/>
    <brk id="209"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14C9-8C8F-47B0-8E5A-4508BB61E1C4}">
  <sheetPr>
    <tabColor theme="0" tint="-0.499984740745262"/>
  </sheetPr>
  <dimension ref="A1:AQ40"/>
  <sheetViews>
    <sheetView showZeros="0" view="pageBreakPreview" topLeftCell="A13" zoomScaleNormal="115" zoomScaleSheetLayoutView="100" workbookViewId="0">
      <selection activeCell="C8" sqref="C8"/>
    </sheetView>
  </sheetViews>
  <sheetFormatPr defaultColWidth="2.42578125" defaultRowHeight="18.75" customHeight="1"/>
  <cols>
    <col min="1" max="19" width="2.42578125" style="24"/>
    <col min="20" max="20" width="4.140625" style="24" customWidth="1"/>
    <col min="21" max="21" width="2.42578125" style="24" customWidth="1"/>
    <col min="22" max="16384" width="2.42578125" style="24"/>
  </cols>
  <sheetData>
    <row r="1" spans="1:43" ht="18.75" customHeight="1">
      <c r="A1" s="547" t="s">
        <v>239</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39"/>
      <c r="AF1" s="539"/>
      <c r="AG1" s="539"/>
      <c r="AH1" s="539"/>
      <c r="AI1" s="43"/>
    </row>
    <row r="2" spans="1:43" ht="18.75" customHeight="1">
      <c r="Z2" s="548">
        <f>入力シート!F3</f>
        <v>0</v>
      </c>
      <c r="AA2" s="548"/>
      <c r="AB2" s="548"/>
      <c r="AC2" s="548"/>
      <c r="AD2" s="548"/>
      <c r="AE2" s="548"/>
      <c r="AF2" s="548"/>
      <c r="AG2" s="548"/>
      <c r="AH2" s="548"/>
    </row>
    <row r="3" spans="1:43" ht="18.75" customHeight="1">
      <c r="Z3" s="549">
        <f>入力シート!F4</f>
        <v>0</v>
      </c>
      <c r="AA3" s="549"/>
      <c r="AB3" s="549"/>
      <c r="AC3" s="549"/>
      <c r="AD3" s="549"/>
      <c r="AE3" s="549"/>
      <c r="AF3" s="549"/>
      <c r="AG3" s="549"/>
      <c r="AH3" s="549"/>
    </row>
    <row r="4" spans="1:43" ht="18.75" customHeight="1">
      <c r="Z4" s="44"/>
    </row>
    <row r="5" spans="1:43" ht="18.75" customHeight="1">
      <c r="B5" s="45"/>
    </row>
    <row r="6" spans="1:43" ht="18.75" customHeight="1">
      <c r="B6" s="45"/>
      <c r="AQ6" s="46"/>
    </row>
    <row r="7" spans="1:43" ht="18.75" customHeight="1">
      <c r="B7" s="45"/>
      <c r="C7" s="346" t="s">
        <v>240</v>
      </c>
      <c r="D7" s="346"/>
      <c r="E7" s="346"/>
      <c r="F7" s="346"/>
      <c r="G7" s="346"/>
      <c r="H7" s="346"/>
      <c r="I7" s="346"/>
      <c r="J7" s="346"/>
      <c r="K7" s="346"/>
      <c r="L7" s="346"/>
      <c r="M7" s="346"/>
      <c r="N7" s="346"/>
    </row>
    <row r="8" spans="1:43" ht="18.75" customHeight="1">
      <c r="C8" s="346" t="s">
        <v>241</v>
      </c>
      <c r="D8" s="346"/>
      <c r="E8" s="346"/>
      <c r="F8" s="346"/>
      <c r="G8" s="346"/>
      <c r="H8" s="346"/>
      <c r="I8" s="346"/>
      <c r="J8" s="346"/>
      <c r="K8" s="346"/>
      <c r="L8" s="346"/>
      <c r="M8" s="346"/>
      <c r="N8" s="346"/>
    </row>
    <row r="9" spans="1:43" ht="18.75" customHeight="1">
      <c r="B9" s="45"/>
    </row>
    <row r="10" spans="1:43" ht="18.75" customHeight="1">
      <c r="B10" s="45"/>
    </row>
    <row r="11" spans="1:43" ht="18.75" customHeight="1">
      <c r="R11" s="346" t="s">
        <v>242</v>
      </c>
      <c r="S11" s="346"/>
      <c r="T11" s="346"/>
      <c r="U11" s="172">
        <f>入力シート!F5</f>
        <v>0</v>
      </c>
      <c r="V11" s="172"/>
      <c r="W11" s="172"/>
      <c r="X11" s="172"/>
      <c r="Y11" s="172"/>
      <c r="Z11" s="172"/>
      <c r="AA11" s="172"/>
      <c r="AB11" s="172"/>
      <c r="AC11" s="172"/>
      <c r="AD11" s="172"/>
      <c r="AE11" s="172"/>
      <c r="AF11" s="172"/>
      <c r="AG11" s="172"/>
      <c r="AH11" s="172"/>
    </row>
    <row r="12" spans="1:43" ht="18.75" customHeight="1">
      <c r="B12" s="45"/>
      <c r="R12" s="346" t="s">
        <v>243</v>
      </c>
      <c r="S12" s="346"/>
      <c r="T12" s="346"/>
      <c r="U12" s="542">
        <f>入力シート!F6</f>
        <v>0</v>
      </c>
      <c r="V12" s="542"/>
      <c r="W12" s="542"/>
      <c r="X12" s="542"/>
      <c r="Y12" s="542"/>
      <c r="Z12" s="542"/>
      <c r="AA12" s="542"/>
      <c r="AB12" s="542"/>
      <c r="AC12" s="542"/>
      <c r="AD12" s="542"/>
      <c r="AE12" s="542"/>
      <c r="AF12" s="542"/>
      <c r="AG12" s="542"/>
      <c r="AH12" s="542"/>
    </row>
    <row r="13" spans="1:43" ht="18.75" customHeight="1">
      <c r="B13" s="45"/>
      <c r="R13" s="34"/>
      <c r="S13" s="34"/>
      <c r="T13" s="34"/>
      <c r="U13" s="542"/>
      <c r="V13" s="542"/>
      <c r="W13" s="542"/>
      <c r="X13" s="542"/>
      <c r="Y13" s="542"/>
      <c r="Z13" s="542"/>
      <c r="AA13" s="542"/>
      <c r="AB13" s="542"/>
      <c r="AC13" s="542"/>
      <c r="AD13" s="542"/>
      <c r="AE13" s="542"/>
      <c r="AF13" s="542"/>
      <c r="AG13" s="542"/>
      <c r="AH13" s="542"/>
    </row>
    <row r="14" spans="1:43" ht="18.75" customHeight="1">
      <c r="B14" s="45"/>
      <c r="R14" s="346" t="s">
        <v>244</v>
      </c>
      <c r="S14" s="346"/>
      <c r="T14" s="346"/>
      <c r="U14" s="172">
        <f>入力シート!F7</f>
        <v>0</v>
      </c>
      <c r="V14" s="172"/>
      <c r="W14" s="172"/>
      <c r="X14" s="172"/>
      <c r="Y14" s="172"/>
      <c r="Z14" s="172"/>
      <c r="AA14" s="172"/>
      <c r="AB14" s="172"/>
      <c r="AC14" s="172"/>
      <c r="AD14" s="172"/>
      <c r="AE14" s="172"/>
      <c r="AF14" s="172"/>
      <c r="AG14" s="172"/>
      <c r="AH14" s="172"/>
    </row>
    <row r="15" spans="1:43" ht="18.75" customHeight="1">
      <c r="B15" s="45"/>
      <c r="V15" s="34"/>
      <c r="W15" s="34"/>
      <c r="X15" s="34"/>
      <c r="Y15" s="34"/>
      <c r="Z15" s="34"/>
      <c r="AA15" s="34"/>
      <c r="AB15" s="34"/>
      <c r="AC15" s="34"/>
      <c r="AD15" s="34"/>
      <c r="AE15" s="34"/>
    </row>
    <row r="16" spans="1:43" ht="18.75" customHeight="1">
      <c r="B16" s="45"/>
      <c r="V16" s="34"/>
      <c r="W16" s="34"/>
      <c r="X16" s="34"/>
      <c r="Y16" s="34"/>
      <c r="Z16" s="34"/>
      <c r="AA16" s="34"/>
      <c r="AB16" s="34"/>
      <c r="AC16" s="34"/>
      <c r="AD16" s="34"/>
      <c r="AE16" s="34"/>
    </row>
    <row r="17" spans="2:34" ht="60" customHeight="1">
      <c r="B17" s="543" t="s">
        <v>245</v>
      </c>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row>
    <row r="18" spans="2:34" ht="18.75" customHeight="1">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row>
    <row r="19" spans="2:34" ht="18.75" customHeight="1">
      <c r="B19" s="45"/>
    </row>
    <row r="20" spans="2:34" ht="18.75" customHeight="1">
      <c r="B20" s="545" t="s">
        <v>246</v>
      </c>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row>
    <row r="21" spans="2:34" ht="18.7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row>
    <row r="22" spans="2:34" ht="18.7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row>
    <row r="23" spans="2:34" s="34" customFormat="1" ht="22.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row>
    <row r="24" spans="2:34" ht="18.75" customHeight="1">
      <c r="B24" s="546"/>
      <c r="C24" s="546"/>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row>
    <row r="25" spans="2:34" ht="18.75" customHeight="1">
      <c r="B25" s="180" t="s">
        <v>247</v>
      </c>
      <c r="C25" s="180"/>
      <c r="D25" s="180"/>
      <c r="E25" s="180"/>
      <c r="F25" s="180"/>
      <c r="G25" s="180"/>
      <c r="H25" s="180"/>
      <c r="I25" s="180"/>
      <c r="J25" s="180"/>
      <c r="K25" s="180"/>
      <c r="L25" s="541" t="s">
        <v>248</v>
      </c>
      <c r="M25" s="541"/>
      <c r="N25" s="541"/>
      <c r="O25" s="541"/>
      <c r="P25" s="541"/>
      <c r="Q25" s="541"/>
      <c r="R25" s="541"/>
      <c r="S25" s="541"/>
      <c r="T25" s="541"/>
      <c r="U25" s="541"/>
      <c r="V25" s="541"/>
      <c r="W25" s="541"/>
      <c r="X25" s="541"/>
      <c r="Y25" s="541"/>
      <c r="Z25" s="541"/>
      <c r="AA25" s="541"/>
      <c r="AB25" s="541"/>
      <c r="AC25" s="541"/>
      <c r="AD25" s="541"/>
      <c r="AE25" s="541"/>
      <c r="AF25" s="541"/>
      <c r="AG25" s="541"/>
      <c r="AH25" s="541"/>
    </row>
    <row r="26" spans="2:34" ht="18.75" customHeight="1">
      <c r="B26" s="538" t="s">
        <v>249</v>
      </c>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row>
    <row r="27" spans="2:34" ht="18.75" customHeight="1">
      <c r="B27" s="180" t="s">
        <v>250</v>
      </c>
      <c r="C27" s="180"/>
      <c r="D27" s="180"/>
      <c r="E27" s="180"/>
      <c r="F27" s="180"/>
      <c r="G27" s="180"/>
      <c r="H27" s="180"/>
      <c r="I27" s="180"/>
      <c r="J27" s="180"/>
      <c r="K27" s="180"/>
      <c r="L27" s="541" t="s">
        <v>248</v>
      </c>
      <c r="M27" s="541"/>
      <c r="N27" s="541"/>
      <c r="O27" s="541"/>
      <c r="P27" s="541"/>
      <c r="Q27" s="541"/>
      <c r="R27" s="541"/>
      <c r="S27" s="541"/>
      <c r="T27" s="541"/>
      <c r="U27" s="541"/>
      <c r="V27" s="541"/>
      <c r="W27" s="541"/>
      <c r="X27" s="541"/>
      <c r="Y27" s="541"/>
      <c r="Z27" s="541"/>
      <c r="AA27" s="541"/>
      <c r="AB27" s="541"/>
      <c r="AC27" s="541"/>
      <c r="AD27" s="541"/>
      <c r="AE27" s="541"/>
      <c r="AF27" s="541"/>
      <c r="AG27" s="541"/>
      <c r="AH27" s="541"/>
    </row>
    <row r="28" spans="2:34" ht="18.75" customHeight="1">
      <c r="B28" s="538" t="s">
        <v>249</v>
      </c>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row>
    <row r="29" spans="2:34" ht="18.75" customHeight="1">
      <c r="B29" s="346" t="s">
        <v>251</v>
      </c>
      <c r="C29" s="346"/>
      <c r="D29" s="346"/>
      <c r="E29" s="346"/>
      <c r="F29" s="346"/>
      <c r="G29" s="346"/>
      <c r="H29" s="346"/>
      <c r="I29" s="346"/>
      <c r="J29" s="346"/>
      <c r="K29" s="346"/>
      <c r="L29" s="346"/>
      <c r="M29" s="539" t="s">
        <v>252</v>
      </c>
      <c r="N29" s="539"/>
      <c r="O29" s="540">
        <f>別紙!M89</f>
        <v>0</v>
      </c>
      <c r="P29" s="540"/>
      <c r="Q29" s="540"/>
      <c r="R29" s="540"/>
      <c r="S29" s="540"/>
      <c r="T29" s="540"/>
      <c r="U29" s="540"/>
      <c r="V29" s="49" t="s">
        <v>253</v>
      </c>
      <c r="W29" s="50"/>
      <c r="X29" s="50"/>
      <c r="Y29" s="50"/>
      <c r="Z29" s="50"/>
      <c r="AA29" s="50"/>
      <c r="AB29" s="50"/>
      <c r="AC29" s="50"/>
      <c r="AD29" s="50"/>
      <c r="AE29" s="50"/>
      <c r="AF29" s="50"/>
      <c r="AG29" s="50"/>
      <c r="AH29" s="50"/>
    </row>
    <row r="30" spans="2:34" ht="18.75" customHeight="1">
      <c r="B30" s="346" t="s">
        <v>254</v>
      </c>
      <c r="C30" s="346"/>
      <c r="D30" s="346"/>
      <c r="E30" s="346"/>
      <c r="F30" s="346"/>
      <c r="G30" s="346"/>
      <c r="H30" s="346"/>
      <c r="I30" s="346"/>
      <c r="J30" s="346"/>
      <c r="K30" s="346"/>
      <c r="L30" s="346"/>
      <c r="M30" s="539" t="s">
        <v>252</v>
      </c>
      <c r="N30" s="539"/>
      <c r="O30" s="540">
        <f>別紙!X89</f>
        <v>0</v>
      </c>
      <c r="P30" s="540"/>
      <c r="Q30" s="540"/>
      <c r="R30" s="540"/>
      <c r="S30" s="540"/>
      <c r="T30" s="540"/>
      <c r="U30" s="540"/>
      <c r="V30" s="49" t="s">
        <v>253</v>
      </c>
      <c r="W30" s="50"/>
      <c r="X30" s="50"/>
      <c r="Y30" s="50"/>
      <c r="Z30" s="50"/>
      <c r="AA30" s="50"/>
      <c r="AB30" s="50"/>
      <c r="AC30" s="50"/>
      <c r="AD30" s="50"/>
      <c r="AE30" s="50"/>
      <c r="AF30" s="50"/>
      <c r="AG30" s="50"/>
      <c r="AH30" s="50"/>
    </row>
    <row r="31" spans="2:34" ht="18.75" customHeight="1">
      <c r="B31" s="346" t="s">
        <v>255</v>
      </c>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row>
    <row r="32" spans="2:34" ht="18.75" customHeight="1">
      <c r="B32" s="346" t="s">
        <v>256</v>
      </c>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row>
    <row r="33" spans="2:34" ht="18.75" customHeight="1">
      <c r="B33" s="346" t="s">
        <v>257</v>
      </c>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row>
    <row r="34" spans="2:34" ht="18.75" customHeight="1">
      <c r="B34" s="346" t="s">
        <v>258</v>
      </c>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row>
    <row r="35" spans="2:34" ht="18.75" customHeight="1">
      <c r="B35" s="346" t="s">
        <v>259</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row>
    <row r="36" spans="2:34" ht="18.7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2:34" ht="18.7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2:34" ht="18.7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2:34" ht="18.7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2:34" ht="18.75" customHeight="1">
      <c r="B40" s="24" t="s">
        <v>260</v>
      </c>
    </row>
  </sheetData>
  <sheetProtection sheet="1" selectLockedCells="1" selectUnlockedCells="1"/>
  <mergeCells count="32">
    <mergeCell ref="R11:T11"/>
    <mergeCell ref="U11:AH11"/>
    <mergeCell ref="A1:AD1"/>
    <mergeCell ref="AE1:AH1"/>
    <mergeCell ref="Z2:AH2"/>
    <mergeCell ref="Z3:AH3"/>
    <mergeCell ref="C7:N7"/>
    <mergeCell ref="C8:N8"/>
    <mergeCell ref="B27:K27"/>
    <mergeCell ref="L27:AH27"/>
    <mergeCell ref="R12:T12"/>
    <mergeCell ref="U12:AH13"/>
    <mergeCell ref="R14:T14"/>
    <mergeCell ref="B17:AH17"/>
    <mergeCell ref="U14:AH14"/>
    <mergeCell ref="B20:AH23"/>
    <mergeCell ref="B24:AH24"/>
    <mergeCell ref="B25:K25"/>
    <mergeCell ref="L25:AH25"/>
    <mergeCell ref="B26:AH26"/>
    <mergeCell ref="B35:AH35"/>
    <mergeCell ref="B28:AH28"/>
    <mergeCell ref="B29:L29"/>
    <mergeCell ref="M29:N29"/>
    <mergeCell ref="O29:U29"/>
    <mergeCell ref="B30:L30"/>
    <mergeCell ref="M30:N30"/>
    <mergeCell ref="O30:U30"/>
    <mergeCell ref="B31:AH31"/>
    <mergeCell ref="B32:AH32"/>
    <mergeCell ref="B33:AH33"/>
    <mergeCell ref="B34:AH34"/>
  </mergeCells>
  <phoneticPr fontId="7"/>
  <printOptions horizontalCentered="1"/>
  <pageMargins left="0.70866141732283472" right="0.70866141732283472" top="0.74803149606299213" bottom="0.74803149606299213" header="0.31496062992125984" footer="0.31496062992125984"/>
  <pageSetup paperSize="9" scale="89"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B156"/>
  <sheetViews>
    <sheetView showZeros="0" view="pageBreakPreview" topLeftCell="A18" zoomScaleNormal="100" zoomScaleSheetLayoutView="100" workbookViewId="0">
      <selection activeCell="K155" sqref="K155:R155"/>
    </sheetView>
  </sheetViews>
  <sheetFormatPr defaultColWidth="2.42578125" defaultRowHeight="15" customHeight="1"/>
  <cols>
    <col min="1" max="1" width="2.28515625" style="51" customWidth="1"/>
    <col min="2" max="27" width="2.42578125" style="51"/>
    <col min="28" max="28" width="3" style="51" bestFit="1" customWidth="1"/>
    <col min="29" max="29" width="2.42578125" style="51"/>
    <col min="30" max="30" width="2.7109375" style="51" customWidth="1"/>
    <col min="31" max="35" width="2.42578125" style="51"/>
    <col min="36" max="37" width="2.42578125" style="51" customWidth="1"/>
    <col min="38" max="38" width="2.7109375" style="51" customWidth="1"/>
    <col min="39" max="39" width="2.42578125" style="51" customWidth="1"/>
    <col min="40" max="52" width="2.42578125" style="51"/>
    <col min="53" max="53" width="2.7109375" style="51" customWidth="1"/>
    <col min="54" max="16384" width="2.42578125" style="51"/>
  </cols>
  <sheetData>
    <row r="1" spans="1:54" ht="15" customHeight="1">
      <c r="B1" s="783" t="s">
        <v>261</v>
      </c>
      <c r="C1" s="783"/>
      <c r="D1" s="783"/>
      <c r="E1" s="783"/>
      <c r="F1" s="52"/>
    </row>
    <row r="2" spans="1:54" ht="22.5" customHeight="1">
      <c r="B2" s="784" t="s">
        <v>262</v>
      </c>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AY2" s="784"/>
      <c r="AZ2" s="784"/>
      <c r="BA2" s="784"/>
      <c r="BB2" s="784"/>
    </row>
    <row r="3" spans="1:54" ht="7.5" customHeight="1"/>
    <row r="4" spans="1:54" s="53" customFormat="1" ht="13.5" customHeight="1">
      <c r="B4" s="51" t="s">
        <v>263</v>
      </c>
    </row>
    <row r="5" spans="1:54" s="53" customFormat="1" ht="4.5" customHeight="1" thickBot="1">
      <c r="B5" s="51"/>
    </row>
    <row r="6" spans="1:54" ht="13.5" customHeight="1">
      <c r="C6" s="785" t="s">
        <v>264</v>
      </c>
      <c r="D6" s="786"/>
      <c r="E6" s="786"/>
      <c r="F6" s="786"/>
      <c r="G6" s="786"/>
      <c r="H6" s="786"/>
      <c r="I6" s="786"/>
      <c r="J6" s="786"/>
      <c r="K6" s="786"/>
      <c r="L6" s="786"/>
      <c r="M6" s="786"/>
      <c r="N6" s="786"/>
      <c r="O6" s="786"/>
      <c r="P6" s="786"/>
      <c r="Q6" s="786"/>
      <c r="R6" s="786"/>
      <c r="S6" s="786"/>
      <c r="T6" s="786"/>
      <c r="U6" s="786"/>
      <c r="V6" s="786"/>
      <c r="W6" s="787"/>
      <c r="X6" s="788" t="s">
        <v>265</v>
      </c>
      <c r="Y6" s="789"/>
      <c r="Z6" s="789"/>
      <c r="AA6" s="789"/>
      <c r="AB6" s="789"/>
      <c r="AC6" s="789"/>
      <c r="AD6" s="789"/>
      <c r="AE6" s="789"/>
      <c r="AF6" s="789"/>
      <c r="AG6" s="789"/>
      <c r="AH6" s="789"/>
      <c r="AI6" s="790"/>
      <c r="AJ6" s="788" t="s">
        <v>266</v>
      </c>
      <c r="AK6" s="789"/>
      <c r="AL6" s="789"/>
      <c r="AM6" s="789"/>
      <c r="AN6" s="789"/>
      <c r="AO6" s="789"/>
      <c r="AP6" s="789"/>
      <c r="AQ6" s="789"/>
      <c r="AR6" s="789"/>
      <c r="AS6" s="789"/>
      <c r="AT6" s="789"/>
      <c r="AU6" s="789"/>
      <c r="AV6" s="789"/>
      <c r="AW6" s="789"/>
      <c r="AX6" s="789"/>
      <c r="AY6" s="789"/>
      <c r="AZ6" s="789"/>
      <c r="BA6" s="798"/>
    </row>
    <row r="7" spans="1:54" ht="13.5" customHeight="1">
      <c r="C7" s="791" t="s">
        <v>267</v>
      </c>
      <c r="D7" s="214"/>
      <c r="E7" s="214"/>
      <c r="F7" s="214"/>
      <c r="G7" s="214"/>
      <c r="H7" s="214"/>
      <c r="I7" s="214"/>
      <c r="J7" s="214"/>
      <c r="K7" s="214"/>
      <c r="L7" s="239"/>
      <c r="M7" s="213" t="s">
        <v>268</v>
      </c>
      <c r="N7" s="214"/>
      <c r="O7" s="214"/>
      <c r="P7" s="239"/>
      <c r="Q7" s="792" t="s">
        <v>269</v>
      </c>
      <c r="R7" s="793"/>
      <c r="S7" s="793"/>
      <c r="T7" s="793"/>
      <c r="U7" s="793"/>
      <c r="V7" s="793"/>
      <c r="W7" s="794"/>
      <c r="X7" s="795" t="s">
        <v>270</v>
      </c>
      <c r="Y7" s="796"/>
      <c r="Z7" s="796"/>
      <c r="AA7" s="797"/>
      <c r="AB7" s="213" t="s">
        <v>271</v>
      </c>
      <c r="AC7" s="214"/>
      <c r="AD7" s="214"/>
      <c r="AE7" s="239"/>
      <c r="AF7" s="213" t="s">
        <v>272</v>
      </c>
      <c r="AG7" s="214"/>
      <c r="AH7" s="214"/>
      <c r="AI7" s="239"/>
      <c r="AJ7" s="793"/>
      <c r="AK7" s="793"/>
      <c r="AL7" s="793"/>
      <c r="AM7" s="793"/>
      <c r="AN7" s="793"/>
      <c r="AO7" s="793"/>
      <c r="AP7" s="793"/>
      <c r="AQ7" s="793"/>
      <c r="AR7" s="793"/>
      <c r="AS7" s="793"/>
      <c r="AT7" s="793"/>
      <c r="AU7" s="793"/>
      <c r="AV7" s="793"/>
      <c r="AW7" s="793"/>
      <c r="AX7" s="793"/>
      <c r="AY7" s="793"/>
      <c r="AZ7" s="793"/>
      <c r="BA7" s="799"/>
    </row>
    <row r="8" spans="1:54" s="54" customFormat="1" ht="13.5" customHeight="1">
      <c r="C8" s="805" t="s">
        <v>273</v>
      </c>
      <c r="D8" s="806"/>
      <c r="E8" s="806"/>
      <c r="F8" s="806"/>
      <c r="G8" s="806"/>
      <c r="H8" s="806"/>
      <c r="I8" s="806"/>
      <c r="J8" s="806"/>
      <c r="K8" s="806"/>
      <c r="L8" s="807"/>
      <c r="M8" s="809" t="str">
        <f>IF(SUM(入力シート!K34:AB35)=0,"",入力シート!$AC$34)</f>
        <v/>
      </c>
      <c r="N8" s="810"/>
      <c r="O8" s="810"/>
      <c r="P8" s="811"/>
      <c r="Q8" s="818" t="s">
        <v>274</v>
      </c>
      <c r="R8" s="817"/>
      <c r="S8" s="817"/>
      <c r="T8" s="817"/>
      <c r="U8" s="817"/>
      <c r="V8" s="817"/>
      <c r="W8" s="817"/>
      <c r="X8" s="809" t="str">
        <f>IF(M8="","",IF(($M$89-(SUM(入力シート!$AS$152:$AV$171,入力シート!$AS$176:$AV$185)))&gt;(入力シート!$T$12/入力シート!$BC$15),入力シート!$T$12*(入力シート!$AC$34/($M$89-(SUM(入力シート!$AS$152:$AV$171,入力シート!$AS$176:$AV$185)))),入力シート!$AC$34*入力シート!$BC$15))</f>
        <v/>
      </c>
      <c r="Y8" s="810"/>
      <c r="Z8" s="810"/>
      <c r="AA8" s="811"/>
      <c r="AB8" s="809" t="str">
        <f>IFERROR(M8-X8,"")</f>
        <v/>
      </c>
      <c r="AC8" s="810"/>
      <c r="AD8" s="810"/>
      <c r="AE8" s="811"/>
      <c r="AF8" s="725"/>
      <c r="AG8" s="726"/>
      <c r="AH8" s="726"/>
      <c r="AI8" s="727"/>
      <c r="AJ8" s="817" t="s">
        <v>275</v>
      </c>
      <c r="AK8" s="817"/>
      <c r="AL8" s="817"/>
      <c r="AM8" s="817"/>
      <c r="AN8" s="774" t="str">
        <f>IF(入力シート!$AC$34=0,"",入力シート!Y30&amp;"人")</f>
        <v/>
      </c>
      <c r="AO8" s="774"/>
      <c r="AP8" s="774"/>
      <c r="AQ8" s="774"/>
      <c r="AR8" s="774"/>
      <c r="AS8" s="774"/>
      <c r="AT8" s="774"/>
      <c r="AU8" s="774"/>
      <c r="AV8" s="774"/>
      <c r="AW8" s="774"/>
      <c r="AX8" s="774"/>
      <c r="AY8" s="774"/>
      <c r="AZ8" s="774"/>
      <c r="BA8" s="775"/>
    </row>
    <row r="9" spans="1:54" s="54" customFormat="1" ht="13.5" customHeight="1">
      <c r="A9" s="54">
        <v>1</v>
      </c>
      <c r="C9" s="56"/>
      <c r="D9" s="782"/>
      <c r="E9" s="782"/>
      <c r="F9" s="782"/>
      <c r="G9" s="782"/>
      <c r="H9" s="782"/>
      <c r="I9" s="782"/>
      <c r="J9" s="782"/>
      <c r="K9" s="782"/>
      <c r="L9" s="808"/>
      <c r="M9" s="778"/>
      <c r="N9" s="779"/>
      <c r="O9" s="779"/>
      <c r="P9" s="780"/>
      <c r="Q9" s="781"/>
      <c r="R9" s="782"/>
      <c r="S9" s="782"/>
      <c r="T9" s="782"/>
      <c r="U9" s="782"/>
      <c r="V9" s="782"/>
      <c r="W9" s="782"/>
      <c r="X9" s="778"/>
      <c r="Y9" s="779"/>
      <c r="Z9" s="779"/>
      <c r="AA9" s="780"/>
      <c r="AB9" s="585"/>
      <c r="AC9" s="586"/>
      <c r="AD9" s="586"/>
      <c r="AE9" s="587"/>
      <c r="AF9" s="728"/>
      <c r="AG9" s="729"/>
      <c r="AH9" s="729"/>
      <c r="AI9" s="730"/>
      <c r="AJ9" s="804"/>
      <c r="AK9" s="804"/>
      <c r="AL9" s="804"/>
      <c r="AM9" s="804"/>
      <c r="AN9" s="782"/>
      <c r="AO9" s="782"/>
      <c r="AP9" s="782"/>
      <c r="AQ9" s="782"/>
      <c r="AR9" s="782"/>
      <c r="AS9" s="782"/>
      <c r="AT9" s="782"/>
      <c r="AU9" s="782"/>
      <c r="AV9" s="782"/>
      <c r="AW9" s="782"/>
      <c r="AX9" s="782"/>
      <c r="AY9" s="782"/>
      <c r="AZ9" s="782"/>
      <c r="BA9" s="815"/>
    </row>
    <row r="10" spans="1:54" s="54" customFormat="1" ht="13.5" customHeight="1">
      <c r="A10" s="54">
        <v>2</v>
      </c>
      <c r="C10" s="55"/>
      <c r="D10" s="782"/>
      <c r="E10" s="782"/>
      <c r="F10" s="782"/>
      <c r="G10" s="782"/>
      <c r="H10" s="782"/>
      <c r="I10" s="782"/>
      <c r="J10" s="782"/>
      <c r="K10" s="782"/>
      <c r="L10" s="808"/>
      <c r="M10" s="778"/>
      <c r="N10" s="779"/>
      <c r="O10" s="779"/>
      <c r="P10" s="780"/>
      <c r="Q10" s="781"/>
      <c r="R10" s="782"/>
      <c r="S10" s="782"/>
      <c r="T10" s="782"/>
      <c r="U10" s="782"/>
      <c r="V10" s="782"/>
      <c r="W10" s="782"/>
      <c r="X10" s="778"/>
      <c r="Y10" s="779"/>
      <c r="Z10" s="779"/>
      <c r="AA10" s="780"/>
      <c r="AB10" s="585"/>
      <c r="AC10" s="586"/>
      <c r="AD10" s="586"/>
      <c r="AE10" s="587"/>
      <c r="AF10" s="728"/>
      <c r="AG10" s="729"/>
      <c r="AH10" s="729"/>
      <c r="AI10" s="730"/>
      <c r="AJ10" s="803"/>
      <c r="AK10" s="803"/>
      <c r="AL10" s="803"/>
      <c r="AM10" s="803"/>
      <c r="AN10" s="575"/>
      <c r="AO10" s="575"/>
      <c r="AP10" s="575"/>
      <c r="AQ10" s="575"/>
      <c r="AR10" s="575"/>
      <c r="AS10" s="575"/>
      <c r="AT10" s="575"/>
      <c r="AU10" s="575"/>
      <c r="AV10" s="575"/>
      <c r="AW10" s="575"/>
      <c r="AX10" s="575"/>
      <c r="AY10" s="575"/>
      <c r="AZ10" s="575"/>
      <c r="BA10" s="816"/>
    </row>
    <row r="11" spans="1:54" s="54" customFormat="1" ht="13.5" customHeight="1">
      <c r="A11" s="54">
        <v>3</v>
      </c>
      <c r="C11" s="744" t="s">
        <v>276</v>
      </c>
      <c r="D11" s="583"/>
      <c r="E11" s="583"/>
      <c r="F11" s="583"/>
      <c r="G11" s="583"/>
      <c r="H11" s="583"/>
      <c r="I11" s="583"/>
      <c r="J11" s="583"/>
      <c r="K11" s="583"/>
      <c r="L11" s="584"/>
      <c r="M11" s="778"/>
      <c r="N11" s="779"/>
      <c r="O11" s="779"/>
      <c r="P11" s="780"/>
      <c r="Q11" s="781"/>
      <c r="R11" s="782"/>
      <c r="S11" s="782"/>
      <c r="T11" s="782"/>
      <c r="U11" s="782"/>
      <c r="V11" s="782"/>
      <c r="W11" s="782"/>
      <c r="X11" s="778"/>
      <c r="Y11" s="779"/>
      <c r="Z11" s="779"/>
      <c r="AA11" s="780"/>
      <c r="AB11" s="585"/>
      <c r="AC11" s="586"/>
      <c r="AD11" s="586"/>
      <c r="AE11" s="587"/>
      <c r="AF11" s="728"/>
      <c r="AG11" s="729"/>
      <c r="AH11" s="729"/>
      <c r="AI11" s="730"/>
      <c r="AJ11" s="812" t="s">
        <v>277</v>
      </c>
      <c r="AK11" s="812"/>
      <c r="AL11" s="812"/>
      <c r="AM11" s="813"/>
      <c r="AN11" s="595" t="s">
        <v>72</v>
      </c>
      <c r="AO11" s="596"/>
      <c r="AP11" s="596"/>
      <c r="AQ11" s="596"/>
      <c r="AR11" s="596"/>
      <c r="AS11" s="595" t="s">
        <v>73</v>
      </c>
      <c r="AT11" s="596"/>
      <c r="AU11" s="596"/>
      <c r="AV11" s="596"/>
      <c r="AW11" s="597"/>
      <c r="AX11" s="595" t="s">
        <v>278</v>
      </c>
      <c r="AY11" s="596"/>
      <c r="AZ11" s="596"/>
      <c r="BA11" s="814"/>
    </row>
    <row r="12" spans="1:54" s="54" customFormat="1" ht="13.5" customHeight="1">
      <c r="A12" s="54">
        <v>4</v>
      </c>
      <c r="C12" s="56"/>
      <c r="D12" s="583">
        <f>IF(ISNA(VLOOKUP(A9,入力シート!$B$48:$L$57,3,FALSE)),"",VLOOKUP(A9,入力シート!$B$48:$L$57,3,FALSE))</f>
        <v>0</v>
      </c>
      <c r="E12" s="583"/>
      <c r="F12" s="583"/>
      <c r="G12" s="583"/>
      <c r="H12" s="583"/>
      <c r="I12" s="583"/>
      <c r="J12" s="583"/>
      <c r="K12" s="583"/>
      <c r="L12" s="584"/>
      <c r="M12" s="585" t="str">
        <f>IF(ISNA(VLOOKUP(A9,入力シート!$B$48:$BD$57,53,FALSE)),"",VLOOKUP(A9,入力シート!$B$48:$BD$57,53,FALSE))</f>
        <v/>
      </c>
      <c r="N12" s="586"/>
      <c r="O12" s="586"/>
      <c r="P12" s="587"/>
      <c r="Q12" s="588" t="str">
        <f>IF(ISNA(VLOOKUP(A9,入力シート!$B$48:$BD$57,50,FALSE)),"",VLOOKUP(A9,入力シート!$B$48:$BD$57,50,FALSE))</f>
        <v/>
      </c>
      <c r="R12" s="589"/>
      <c r="S12" s="589"/>
      <c r="T12" s="589"/>
      <c r="U12" s="57" t="str">
        <f>IF(V12="","","×")</f>
        <v/>
      </c>
      <c r="V12" s="590" t="str">
        <f>IF(ISNA(VLOOKUP(A9,入力シート!$B$48:$BF$57,56,FALSE)),"",VLOOKUP(A9,入力シート!$B$48:$BF$57,56,FALSE))</f>
        <v/>
      </c>
      <c r="W12" s="591"/>
      <c r="X12" s="585" t="str">
        <f>IF(U12="","",IF(($M$89-(SUM(入力シート!$AS$152:$AV$171,入力シート!$AS$176:$AV$185)))&gt;(入力シート!$T$12/入力シート!$BC$15),入力シート!$T$12*(入力シート!BB48/($M$89-(SUM(入力シート!$AS$152:$AV$171,入力シート!$AS$176:$AV$185)))),入力シート!BB48*入力シート!$BC$15))</f>
        <v/>
      </c>
      <c r="Y12" s="586"/>
      <c r="Z12" s="586"/>
      <c r="AA12" s="587"/>
      <c r="AB12" s="585" t="str">
        <f>IFERROR(M12-X12,"")</f>
        <v/>
      </c>
      <c r="AC12" s="586"/>
      <c r="AD12" s="586"/>
      <c r="AE12" s="587"/>
      <c r="AF12" s="728"/>
      <c r="AG12" s="729"/>
      <c r="AH12" s="729"/>
      <c r="AI12" s="730"/>
      <c r="AJ12" s="600" t="str">
        <f>IF(ISNA(VLOOKUP(A9,入力シート!$B$48:$BD$57,47,FALSE)),"",VLOOKUP(A9,入力シート!$B$48:$BD$57,47,FALSE))</f>
        <v/>
      </c>
      <c r="AK12" s="600"/>
      <c r="AL12" s="600"/>
      <c r="AM12" s="603"/>
      <c r="AN12" s="714">
        <f>IF(ISNA(VLOOKUP(A9,入力シート!$B$48:$V$57,12,FALSE)),"",VLOOKUP(A9,入力シート!$B$48:$V$57,12,FALSE))</f>
        <v>0</v>
      </c>
      <c r="AO12" s="590"/>
      <c r="AP12" s="590"/>
      <c r="AQ12" s="590"/>
      <c r="AR12" s="590"/>
      <c r="AS12" s="714">
        <f>IF(ISNA(VLOOKUP($A9,入力シート!$B$48:$V$57,17,FALSE)),"",VLOOKUP($A9,入力シート!$B$48:$V$57,17,FALSE))</f>
        <v>0</v>
      </c>
      <c r="AT12" s="590"/>
      <c r="AU12" s="590"/>
      <c r="AV12" s="590"/>
      <c r="AW12" s="591"/>
      <c r="AX12" s="776"/>
      <c r="AY12" s="583"/>
      <c r="AZ12" s="583"/>
      <c r="BA12" s="777"/>
    </row>
    <row r="13" spans="1:54" s="54" customFormat="1" ht="13.5" customHeight="1">
      <c r="A13" s="54">
        <v>5</v>
      </c>
      <c r="C13" s="56"/>
      <c r="D13" s="583">
        <f>IF(ISNA(VLOOKUP(A10,入力シート!$B$48:$L$57,3,FALSE)),"",VLOOKUP(A10,入力シート!$B$48:$L$57,3,FALSE))</f>
        <v>0</v>
      </c>
      <c r="E13" s="583"/>
      <c r="F13" s="583"/>
      <c r="G13" s="583"/>
      <c r="H13" s="583"/>
      <c r="I13" s="583"/>
      <c r="J13" s="583"/>
      <c r="K13" s="583"/>
      <c r="L13" s="584"/>
      <c r="M13" s="585" t="str">
        <f>IF(ISNA(VLOOKUP(A10,入力シート!$B$48:$BD$57,53,FALSE)),"",VLOOKUP(A10,入力シート!$B$48:$BD$57,53,FALSE))</f>
        <v/>
      </c>
      <c r="N13" s="586"/>
      <c r="O13" s="586"/>
      <c r="P13" s="587"/>
      <c r="Q13" s="588" t="str">
        <f>IF(ISNA(VLOOKUP(A10,入力シート!$B$48:$BD$57,50,FALSE)),"",VLOOKUP(A10,入力シート!$B$48:$BD$57,50,FALSE))</f>
        <v/>
      </c>
      <c r="R13" s="589"/>
      <c r="S13" s="589"/>
      <c r="T13" s="589"/>
      <c r="U13" s="57" t="str">
        <f t="shared" ref="U13:U21" si="0">IF(V13="","","×")</f>
        <v/>
      </c>
      <c r="V13" s="590" t="str">
        <f>IF(ISNA(VLOOKUP(A10,入力シート!$B$48:$BF$57,56,FALSE)),"",VLOOKUP(A10,入力シート!$B$48:$BF$57,56,FALSE))</f>
        <v/>
      </c>
      <c r="W13" s="591"/>
      <c r="X13" s="585" t="str">
        <f>IF(U13="","",IF(($M$89-(SUM(入力シート!$AS$152:$AV$171,入力シート!$AS$176:$AV$185)))&gt;(入力シート!$T$12/入力シート!$BC$15),入力シート!$T$12*(入力シート!BB49/($M$89-(SUM(入力シート!$AS$152:$AV$171,入力シート!$AS$176:$AV$185)))),入力シート!BB49*入力シート!$BC$15))</f>
        <v/>
      </c>
      <c r="Y13" s="586"/>
      <c r="Z13" s="586"/>
      <c r="AA13" s="587"/>
      <c r="AB13" s="585" t="str">
        <f t="shared" ref="AB13:AB15" si="1">IFERROR(M13-X13,"")</f>
        <v/>
      </c>
      <c r="AC13" s="586"/>
      <c r="AD13" s="586"/>
      <c r="AE13" s="587"/>
      <c r="AF13" s="728"/>
      <c r="AG13" s="729"/>
      <c r="AH13" s="729"/>
      <c r="AI13" s="730"/>
      <c r="AJ13" s="600" t="str">
        <f>IF(ISNA(VLOOKUP(A10,入力シート!$B$48:$BD$57,47,FALSE)),"",VLOOKUP(A10,入力シート!$B$48:$BD$57,47,FALSE))</f>
        <v/>
      </c>
      <c r="AK13" s="600"/>
      <c r="AL13" s="600"/>
      <c r="AM13" s="603"/>
      <c r="AN13" s="714">
        <f>IF(ISNA(VLOOKUP(A10,入力シート!$B$48:$V$57,12,FALSE)),"",VLOOKUP(A10,入力シート!$B$48:$V$57,12,FALSE))</f>
        <v>0</v>
      </c>
      <c r="AO13" s="590"/>
      <c r="AP13" s="590"/>
      <c r="AQ13" s="590"/>
      <c r="AR13" s="590"/>
      <c r="AS13" s="714">
        <f>IF(ISNA(VLOOKUP($A10,入力シート!$B$48:$V$57,17,FALSE)),"",VLOOKUP($A10,入力シート!$B$48:$V$57,17,FALSE))</f>
        <v>0</v>
      </c>
      <c r="AT13" s="590"/>
      <c r="AU13" s="590"/>
      <c r="AV13" s="590"/>
      <c r="AW13" s="591"/>
      <c r="AX13" s="776"/>
      <c r="AY13" s="583"/>
      <c r="AZ13" s="583"/>
      <c r="BA13" s="777"/>
    </row>
    <row r="14" spans="1:54" s="54" customFormat="1" ht="13.5" customHeight="1">
      <c r="A14" s="54">
        <v>6</v>
      </c>
      <c r="C14" s="56"/>
      <c r="D14" s="583">
        <f>IF(ISNA(VLOOKUP(A11,入力シート!$B$48:$L$57,3,FALSE)),"",VLOOKUP(A11,入力シート!$B$48:$L$57,3,FALSE))</f>
        <v>0</v>
      </c>
      <c r="E14" s="583"/>
      <c r="F14" s="583"/>
      <c r="G14" s="583"/>
      <c r="H14" s="583"/>
      <c r="I14" s="583"/>
      <c r="J14" s="583"/>
      <c r="K14" s="583"/>
      <c r="L14" s="584"/>
      <c r="M14" s="585" t="str">
        <f>IF(ISNA(VLOOKUP(A11,入力シート!$B$48:$BD$57,53,FALSE)),"",VLOOKUP(A11,入力シート!$B$48:$BD$57,53,FALSE))</f>
        <v/>
      </c>
      <c r="N14" s="586"/>
      <c r="O14" s="586"/>
      <c r="P14" s="587"/>
      <c r="Q14" s="588" t="str">
        <f>IF(ISNA(VLOOKUP(A11,入力シート!$B$48:$BD$57,50,FALSE)),"",VLOOKUP(A11,入力シート!$B$48:$BD$57,50,FALSE))</f>
        <v/>
      </c>
      <c r="R14" s="589"/>
      <c r="S14" s="589"/>
      <c r="T14" s="589"/>
      <c r="U14" s="57" t="str">
        <f t="shared" si="0"/>
        <v/>
      </c>
      <c r="V14" s="590" t="str">
        <f>IF(ISNA(VLOOKUP(A11,入力シート!$B$48:$BF$57,56,FALSE)),"",VLOOKUP(A11,入力シート!$B$48:$BF$57,56,FALSE))</f>
        <v/>
      </c>
      <c r="W14" s="591"/>
      <c r="X14" s="585" t="str">
        <f>IF(U14="","",IF(($M$89-(SUM(入力シート!$AS$152:$AV$171,入力シート!$AS$176:$AV$185)))&gt;(入力シート!$T$12/入力シート!$BC$15),入力シート!$T$12*(入力シート!BB50/($M$89-(SUM(入力シート!$AS$152:$AV$171,入力シート!$AS$176:$AV$185)))),入力シート!BB50*入力シート!$BC$15))</f>
        <v/>
      </c>
      <c r="Y14" s="586"/>
      <c r="Z14" s="586"/>
      <c r="AA14" s="587"/>
      <c r="AB14" s="585" t="str">
        <f t="shared" si="1"/>
        <v/>
      </c>
      <c r="AC14" s="586"/>
      <c r="AD14" s="586"/>
      <c r="AE14" s="587"/>
      <c r="AF14" s="728"/>
      <c r="AG14" s="729"/>
      <c r="AH14" s="729"/>
      <c r="AI14" s="730"/>
      <c r="AJ14" s="600" t="str">
        <f>IF(ISNA(VLOOKUP(A11,入力シート!$B$48:$BD$57,47,FALSE)),"",VLOOKUP(A11,入力シート!$B$48:$BD$57,47,FALSE))</f>
        <v/>
      </c>
      <c r="AK14" s="600"/>
      <c r="AL14" s="600"/>
      <c r="AM14" s="603"/>
      <c r="AN14" s="714">
        <f>IF(ISNA(VLOOKUP(A11,入力シート!$B$48:$V$57,12,FALSE)),"",VLOOKUP(A11,入力シート!$B$48:$V$57,12,FALSE))</f>
        <v>0</v>
      </c>
      <c r="AO14" s="590"/>
      <c r="AP14" s="590"/>
      <c r="AQ14" s="590"/>
      <c r="AR14" s="590"/>
      <c r="AS14" s="714">
        <f>IF(ISNA(VLOOKUP($A11,入力シート!$B$48:$V$57,17,FALSE)),"",VLOOKUP($A11,入力シート!$B$48:$V$57,17,FALSE))</f>
        <v>0</v>
      </c>
      <c r="AT14" s="590"/>
      <c r="AU14" s="590"/>
      <c r="AV14" s="590"/>
      <c r="AW14" s="591"/>
      <c r="AX14" s="776"/>
      <c r="AY14" s="583"/>
      <c r="AZ14" s="583"/>
      <c r="BA14" s="777"/>
    </row>
    <row r="15" spans="1:54" s="54" customFormat="1" ht="13.5" customHeight="1">
      <c r="A15" s="54">
        <v>7</v>
      </c>
      <c r="C15" s="55"/>
      <c r="D15" s="583">
        <f>IF(ISNA(VLOOKUP(A12,入力シート!$B$48:$L$57,3,FALSE)),"",VLOOKUP(A12,入力シート!$B$48:$L$57,3,FALSE))</f>
        <v>0</v>
      </c>
      <c r="E15" s="583"/>
      <c r="F15" s="583"/>
      <c r="G15" s="583"/>
      <c r="H15" s="583"/>
      <c r="I15" s="583"/>
      <c r="J15" s="583"/>
      <c r="K15" s="583"/>
      <c r="L15" s="584"/>
      <c r="M15" s="585" t="str">
        <f>IF(ISNA(VLOOKUP(A12,入力シート!$B$48:$BD$57,53,FALSE)),"",VLOOKUP(A12,入力シート!$B$48:$BD$57,53,FALSE))</f>
        <v/>
      </c>
      <c r="N15" s="586"/>
      <c r="O15" s="586"/>
      <c r="P15" s="587"/>
      <c r="Q15" s="588" t="str">
        <f>IF(ISNA(VLOOKUP(A12,入力シート!$B$48:$BD$57,50,FALSE)),"",VLOOKUP(A12,入力シート!$B$48:$BD$57,50,FALSE))</f>
        <v/>
      </c>
      <c r="R15" s="589"/>
      <c r="S15" s="589"/>
      <c r="T15" s="589"/>
      <c r="U15" s="57" t="str">
        <f t="shared" si="0"/>
        <v/>
      </c>
      <c r="V15" s="590" t="str">
        <f>IF(ISNA(VLOOKUP(A12,入力シート!$B$48:$BF$57,56,FALSE)),"",VLOOKUP(A12,入力シート!$B$48:$BF$57,56,FALSE))</f>
        <v/>
      </c>
      <c r="W15" s="591"/>
      <c r="X15" s="585" t="str">
        <f>IF(U15="","",IF(($M$89-(SUM(入力シート!$AS$152:$AV$171,入力シート!$AS$176:$AV$185)))&gt;(入力シート!$T$12/入力シート!$BC$15),入力シート!$T$12*(入力シート!BB51/($M$89-(SUM(入力シート!$AS$152:$AV$171,入力シート!$AS$176:$AV$185)))),入力シート!BB51*入力シート!$BC$15))</f>
        <v/>
      </c>
      <c r="Y15" s="586"/>
      <c r="Z15" s="586"/>
      <c r="AA15" s="587"/>
      <c r="AB15" s="585" t="str">
        <f t="shared" si="1"/>
        <v/>
      </c>
      <c r="AC15" s="586"/>
      <c r="AD15" s="586"/>
      <c r="AE15" s="587"/>
      <c r="AF15" s="728"/>
      <c r="AG15" s="729"/>
      <c r="AH15" s="729"/>
      <c r="AI15" s="730"/>
      <c r="AJ15" s="600" t="str">
        <f>IF(ISNA(VLOOKUP(A12,入力シート!$B$48:$BD$57,47,FALSE)),"",VLOOKUP(A12,入力シート!$B$48:$BD$57,47,FALSE))</f>
        <v/>
      </c>
      <c r="AK15" s="600"/>
      <c r="AL15" s="600"/>
      <c r="AM15" s="603"/>
      <c r="AN15" s="714">
        <f>IF(ISNA(VLOOKUP(A12,入力シート!$B$48:$V$57,12,FALSE)),"",VLOOKUP(A12,入力シート!$B$48:$V$57,12,FALSE))</f>
        <v>0</v>
      </c>
      <c r="AO15" s="590"/>
      <c r="AP15" s="590"/>
      <c r="AQ15" s="590"/>
      <c r="AR15" s="590"/>
      <c r="AS15" s="714">
        <f>IF(ISNA(VLOOKUP($A12,入力シート!$B$48:$V$57,17,FALSE)),"",VLOOKUP($A12,入力シート!$B$48:$V$57,17,FALSE))</f>
        <v>0</v>
      </c>
      <c r="AT15" s="590"/>
      <c r="AU15" s="590"/>
      <c r="AV15" s="590"/>
      <c r="AW15" s="591"/>
      <c r="AX15" s="776"/>
      <c r="AY15" s="583"/>
      <c r="AZ15" s="583"/>
      <c r="BA15" s="777"/>
    </row>
    <row r="16" spans="1:54" s="54" customFormat="1" ht="13.5" customHeight="1">
      <c r="A16" s="54">
        <v>8</v>
      </c>
      <c r="C16" s="55"/>
      <c r="D16" s="583">
        <f>IF(ISNA(VLOOKUP(A13,入力シート!$B$48:$L$57,3,FALSE)),"",VLOOKUP(A13,入力シート!$B$48:$L$57,3,FALSE))</f>
        <v>0</v>
      </c>
      <c r="E16" s="583"/>
      <c r="F16" s="583"/>
      <c r="G16" s="583"/>
      <c r="H16" s="583"/>
      <c r="I16" s="583"/>
      <c r="J16" s="583"/>
      <c r="K16" s="583"/>
      <c r="L16" s="584"/>
      <c r="M16" s="585" t="str">
        <f>IF(ISNA(VLOOKUP(A13,入力シート!$B$48:$BD$57,53,FALSE)),"",VLOOKUP(A13,入力シート!$B$48:$BD$57,53,FALSE))</f>
        <v/>
      </c>
      <c r="N16" s="586"/>
      <c r="O16" s="586"/>
      <c r="P16" s="587"/>
      <c r="Q16" s="588" t="str">
        <f>IF(ISNA(VLOOKUP(A13,入力シート!$B$48:$BD$57,50,FALSE)),"",VLOOKUP(A13,入力シート!$B$48:$BD$57,50,FALSE))</f>
        <v/>
      </c>
      <c r="R16" s="589"/>
      <c r="S16" s="589"/>
      <c r="T16" s="589"/>
      <c r="U16" s="57" t="str">
        <f t="shared" si="0"/>
        <v/>
      </c>
      <c r="V16" s="590" t="str">
        <f>IF(ISNA(VLOOKUP(A13,入力シート!$B$48:$BF$57,56,FALSE)),"",VLOOKUP(A13,入力シート!$B$48:$BF$57,56,FALSE))</f>
        <v/>
      </c>
      <c r="W16" s="591"/>
      <c r="X16" s="585" t="str">
        <f>IF(U16="","",IF(($M$89-(SUM(入力シート!$AS$152:$AV$171,入力シート!$AS$176:$AV$185)))&gt;(入力シート!$T$12/入力シート!$BC$15),入力シート!$T$12*(入力シート!BB52/($M$89-(SUM(入力シート!$AS$152:$AV$171,入力シート!$AS$176:$AV$185)))),入力シート!BB52*入力シート!$BC$15))</f>
        <v/>
      </c>
      <c r="Y16" s="586"/>
      <c r="Z16" s="586"/>
      <c r="AA16" s="587"/>
      <c r="AB16" s="585" t="str">
        <f t="shared" ref="AB16:AB21" si="2">IFERROR(M16-X16,"")</f>
        <v/>
      </c>
      <c r="AC16" s="586"/>
      <c r="AD16" s="586"/>
      <c r="AE16" s="587"/>
      <c r="AF16" s="728"/>
      <c r="AG16" s="729"/>
      <c r="AH16" s="729"/>
      <c r="AI16" s="730"/>
      <c r="AJ16" s="600" t="str">
        <f>IF(ISNA(VLOOKUP(A13,入力シート!$B$48:$BD$57,47,FALSE)),"",VLOOKUP(A13,入力シート!$B$48:$BD$57,47,FALSE))</f>
        <v/>
      </c>
      <c r="AK16" s="600"/>
      <c r="AL16" s="600"/>
      <c r="AM16" s="603"/>
      <c r="AN16" s="714">
        <f>IF(ISNA(VLOOKUP(A13,入力シート!$B$48:$V$57,12,FALSE)),"",VLOOKUP(A13,入力シート!$B$48:$V$57,12,FALSE))</f>
        <v>0</v>
      </c>
      <c r="AO16" s="590"/>
      <c r="AP16" s="590"/>
      <c r="AQ16" s="590"/>
      <c r="AR16" s="590"/>
      <c r="AS16" s="714">
        <f>IF(ISNA(VLOOKUP($A13,入力シート!$B$48:$V$57,17,FALSE)),"",VLOOKUP($A13,入力シート!$B$48:$V$57,17,FALSE))</f>
        <v>0</v>
      </c>
      <c r="AT16" s="590"/>
      <c r="AU16" s="590"/>
      <c r="AV16" s="590"/>
      <c r="AW16" s="591"/>
      <c r="AX16" s="776"/>
      <c r="AY16" s="583"/>
      <c r="AZ16" s="583"/>
      <c r="BA16" s="777"/>
    </row>
    <row r="17" spans="1:53" s="54" customFormat="1" ht="13.5" customHeight="1">
      <c r="A17" s="54">
        <v>9</v>
      </c>
      <c r="C17" s="55"/>
      <c r="D17" s="583">
        <f>IF(ISNA(VLOOKUP(A14,入力シート!$B$48:$L$57,3,FALSE)),"",VLOOKUP(A14,入力シート!$B$48:$L$57,3,FALSE))</f>
        <v>0</v>
      </c>
      <c r="E17" s="583"/>
      <c r="F17" s="583"/>
      <c r="G17" s="583"/>
      <c r="H17" s="583"/>
      <c r="I17" s="583"/>
      <c r="J17" s="583"/>
      <c r="K17" s="583"/>
      <c r="L17" s="584"/>
      <c r="M17" s="585" t="str">
        <f>IF(ISNA(VLOOKUP(A14,入力シート!$B$48:$BD$57,53,FALSE)),"",VLOOKUP(A14,入力シート!$B$48:$BD$57,53,FALSE))</f>
        <v/>
      </c>
      <c r="N17" s="586"/>
      <c r="O17" s="586"/>
      <c r="P17" s="587"/>
      <c r="Q17" s="588" t="str">
        <f>IF(ISNA(VLOOKUP(A14,入力シート!$B$48:$BD$57,50,FALSE)),"",VLOOKUP(A14,入力シート!$B$48:$BD$57,50,FALSE))</f>
        <v/>
      </c>
      <c r="R17" s="589"/>
      <c r="S17" s="589"/>
      <c r="T17" s="589"/>
      <c r="U17" s="57" t="str">
        <f t="shared" si="0"/>
        <v/>
      </c>
      <c r="V17" s="590" t="str">
        <f>IF(ISNA(VLOOKUP(A14,入力シート!$B$48:$BF$57,56,FALSE)),"",VLOOKUP(A14,入力シート!$B$48:$BF$57,56,FALSE))</f>
        <v/>
      </c>
      <c r="W17" s="591"/>
      <c r="X17" s="585" t="str">
        <f>IF(U17="","",IF(($M$89-(SUM(入力シート!$AS$152:$AV$171,入力シート!$AS$176:$AV$185)))&gt;(入力シート!$T$12/入力シート!$BC$15),入力シート!$T$12*(入力シート!BB53/($M$89-(SUM(入力シート!$AS$152:$AV$171,入力シート!$AS$176:$AV$185)))),入力シート!BB53*入力シート!$BC$15))</f>
        <v/>
      </c>
      <c r="Y17" s="586"/>
      <c r="Z17" s="586"/>
      <c r="AA17" s="587"/>
      <c r="AB17" s="585" t="str">
        <f t="shared" si="2"/>
        <v/>
      </c>
      <c r="AC17" s="586"/>
      <c r="AD17" s="586"/>
      <c r="AE17" s="587"/>
      <c r="AF17" s="728"/>
      <c r="AG17" s="729"/>
      <c r="AH17" s="729"/>
      <c r="AI17" s="730"/>
      <c r="AJ17" s="600" t="str">
        <f>IF(ISNA(VLOOKUP(A14,入力シート!$B$48:$BD$57,47,FALSE)),"",VLOOKUP(A14,入力シート!$B$48:$BD$57,47,FALSE))</f>
        <v/>
      </c>
      <c r="AK17" s="600"/>
      <c r="AL17" s="600"/>
      <c r="AM17" s="603"/>
      <c r="AN17" s="714">
        <f>IF(ISNA(VLOOKUP(A14,入力シート!$B$48:$V$57,12,FALSE)),"",VLOOKUP(A14,入力シート!$B$48:$V$57,12,FALSE))</f>
        <v>0</v>
      </c>
      <c r="AO17" s="590"/>
      <c r="AP17" s="590"/>
      <c r="AQ17" s="590"/>
      <c r="AR17" s="590"/>
      <c r="AS17" s="714">
        <f>IF(ISNA(VLOOKUP($A14,入力シート!$B$48:$V$57,17,FALSE)),"",VLOOKUP($A14,入力シート!$B$48:$V$57,17,FALSE))</f>
        <v>0</v>
      </c>
      <c r="AT17" s="590"/>
      <c r="AU17" s="590"/>
      <c r="AV17" s="590"/>
      <c r="AW17" s="591"/>
      <c r="AX17" s="776"/>
      <c r="AY17" s="583"/>
      <c r="AZ17" s="583"/>
      <c r="BA17" s="777"/>
    </row>
    <row r="18" spans="1:53" s="54" customFormat="1" ht="13.5" customHeight="1">
      <c r="A18" s="54">
        <v>10</v>
      </c>
      <c r="C18" s="55"/>
      <c r="D18" s="583">
        <f>IF(ISNA(VLOOKUP(A15,入力シート!$B$48:$L$57,3,FALSE)),"",VLOOKUP(A15,入力シート!$B$48:$L$57,3,FALSE))</f>
        <v>0</v>
      </c>
      <c r="E18" s="583"/>
      <c r="F18" s="583"/>
      <c r="G18" s="583"/>
      <c r="H18" s="583"/>
      <c r="I18" s="583"/>
      <c r="J18" s="583"/>
      <c r="K18" s="583"/>
      <c r="L18" s="584"/>
      <c r="M18" s="585" t="str">
        <f>IF(ISNA(VLOOKUP(A15,入力シート!$B$48:$BD$57,53,FALSE)),"",VLOOKUP(A15,入力シート!$B$48:$BD$57,53,FALSE))</f>
        <v/>
      </c>
      <c r="N18" s="586"/>
      <c r="O18" s="586"/>
      <c r="P18" s="587"/>
      <c r="Q18" s="588" t="str">
        <f>IF(ISNA(VLOOKUP(A15,入力シート!$B$48:$BD$57,50,FALSE)),"",VLOOKUP(A15,入力シート!$B$48:$BD$57,50,FALSE))</f>
        <v/>
      </c>
      <c r="R18" s="589"/>
      <c r="S18" s="589"/>
      <c r="T18" s="589"/>
      <c r="U18" s="57" t="str">
        <f t="shared" si="0"/>
        <v/>
      </c>
      <c r="V18" s="590" t="str">
        <f>IF(ISNA(VLOOKUP(A15,入力シート!$B$48:$BF$57,56,FALSE)),"",VLOOKUP(A15,入力シート!$B$48:$BF$57,56,FALSE))</f>
        <v/>
      </c>
      <c r="W18" s="591"/>
      <c r="X18" s="585" t="str">
        <f>IF(U18="","",IF(($M$89-(SUM(入力シート!$AS$152:$AV$171,入力シート!$AS$176:$AV$185)))&gt;(入力シート!$T$12/入力シート!$BC$15),入力シート!$T$12*(入力シート!BB54/($M$89-(SUM(入力シート!$AS$152:$AV$171,入力シート!$AS$176:$AV$185)))),入力シート!BB54*入力シート!$BC$15))</f>
        <v/>
      </c>
      <c r="Y18" s="586"/>
      <c r="Z18" s="586"/>
      <c r="AA18" s="587"/>
      <c r="AB18" s="585" t="str">
        <f t="shared" si="2"/>
        <v/>
      </c>
      <c r="AC18" s="586"/>
      <c r="AD18" s="586"/>
      <c r="AE18" s="587"/>
      <c r="AF18" s="728"/>
      <c r="AG18" s="729"/>
      <c r="AH18" s="729"/>
      <c r="AI18" s="730"/>
      <c r="AJ18" s="600" t="str">
        <f>IF(ISNA(VLOOKUP(A15,入力シート!$B$48:$BD$57,47,FALSE)),"",VLOOKUP(A15,入力シート!$B$48:$BD$57,47,FALSE))</f>
        <v/>
      </c>
      <c r="AK18" s="600"/>
      <c r="AL18" s="600"/>
      <c r="AM18" s="603"/>
      <c r="AN18" s="714">
        <f>IF(ISNA(VLOOKUP(A15,入力シート!$B$48:$V$57,12,FALSE)),"",VLOOKUP(A15,入力シート!$B$48:$V$57,12,FALSE))</f>
        <v>0</v>
      </c>
      <c r="AO18" s="590"/>
      <c r="AP18" s="590"/>
      <c r="AQ18" s="590"/>
      <c r="AR18" s="590"/>
      <c r="AS18" s="714">
        <f>IF(ISNA(VLOOKUP($A15,入力シート!$B$48:$V$57,17,FALSE)),"",VLOOKUP($A15,入力シート!$B$48:$V$57,17,FALSE))</f>
        <v>0</v>
      </c>
      <c r="AT18" s="590"/>
      <c r="AU18" s="590"/>
      <c r="AV18" s="590"/>
      <c r="AW18" s="591"/>
      <c r="AX18" s="776"/>
      <c r="AY18" s="583"/>
      <c r="AZ18" s="583"/>
      <c r="BA18" s="777"/>
    </row>
    <row r="19" spans="1:53" s="54" customFormat="1" ht="13.5" customHeight="1">
      <c r="A19" s="54">
        <v>11</v>
      </c>
      <c r="C19" s="55"/>
      <c r="D19" s="583">
        <f>IF(ISNA(VLOOKUP(A16,入力シート!$B$48:$L$57,3,FALSE)),"",VLOOKUP(A16,入力シート!$B$48:$L$57,3,FALSE))</f>
        <v>0</v>
      </c>
      <c r="E19" s="583"/>
      <c r="F19" s="583"/>
      <c r="G19" s="583"/>
      <c r="H19" s="583"/>
      <c r="I19" s="583"/>
      <c r="J19" s="583"/>
      <c r="K19" s="583"/>
      <c r="L19" s="584"/>
      <c r="M19" s="585" t="str">
        <f>IF(ISNA(VLOOKUP(A16,入力シート!$B$48:$BD$57,53,FALSE)),"",VLOOKUP(A16,入力シート!$B$48:$BD$57,53,FALSE))</f>
        <v/>
      </c>
      <c r="N19" s="586"/>
      <c r="O19" s="586"/>
      <c r="P19" s="587"/>
      <c r="Q19" s="588" t="str">
        <f>IF(ISNA(VLOOKUP(A16,入力シート!$B$48:$BD$57,50,FALSE)),"",VLOOKUP(A16,入力シート!$B$48:$BD$57,50,FALSE))</f>
        <v/>
      </c>
      <c r="R19" s="589"/>
      <c r="S19" s="589"/>
      <c r="T19" s="589"/>
      <c r="U19" s="57" t="str">
        <f t="shared" si="0"/>
        <v/>
      </c>
      <c r="V19" s="590" t="str">
        <f>IF(ISNA(VLOOKUP(A16,入力シート!$B$48:$BF$57,56,FALSE)),"",VLOOKUP(A16,入力シート!$B$48:$BF$57,56,FALSE))</f>
        <v/>
      </c>
      <c r="W19" s="591"/>
      <c r="X19" s="585" t="str">
        <f>IF(U19="","",IF(($M$89-(SUM(入力シート!$AS$152:$AV$171,入力シート!$AS$176:$AV$185)))&gt;(入力シート!$T$12/入力シート!$BC$15),入力シート!$T$12*(入力シート!BB55/($M$89-(SUM(入力シート!$AS$152:$AV$171,入力シート!$AS$176:$AV$185)))),入力シート!BB55*入力シート!$BC$15))</f>
        <v/>
      </c>
      <c r="Y19" s="586"/>
      <c r="Z19" s="586"/>
      <c r="AA19" s="587"/>
      <c r="AB19" s="585" t="str">
        <f t="shared" si="2"/>
        <v/>
      </c>
      <c r="AC19" s="586"/>
      <c r="AD19" s="586"/>
      <c r="AE19" s="587"/>
      <c r="AF19" s="728"/>
      <c r="AG19" s="729"/>
      <c r="AH19" s="729"/>
      <c r="AI19" s="730"/>
      <c r="AJ19" s="600" t="str">
        <f>IF(ISNA(VLOOKUP(A16,入力シート!$B$48:$BD$57,47,FALSE)),"",VLOOKUP(A16,入力シート!$B$48:$BD$57,47,FALSE))</f>
        <v/>
      </c>
      <c r="AK19" s="600"/>
      <c r="AL19" s="600"/>
      <c r="AM19" s="603"/>
      <c r="AN19" s="714">
        <f>IF(ISNA(VLOOKUP(A16,入力シート!$B$48:$V$57,12,FALSE)),"",VLOOKUP(A16,入力シート!$B$48:$V$57,12,FALSE))</f>
        <v>0</v>
      </c>
      <c r="AO19" s="590"/>
      <c r="AP19" s="590"/>
      <c r="AQ19" s="590"/>
      <c r="AR19" s="590"/>
      <c r="AS19" s="714">
        <f>IF(ISNA(VLOOKUP($A16,入力シート!$B$48:$V$57,17,FALSE)),"",VLOOKUP($A16,入力シート!$B$48:$V$57,17,FALSE))</f>
        <v>0</v>
      </c>
      <c r="AT19" s="590"/>
      <c r="AU19" s="590"/>
      <c r="AV19" s="590"/>
      <c r="AW19" s="591"/>
      <c r="AX19" s="776"/>
      <c r="AY19" s="583"/>
      <c r="AZ19" s="583"/>
      <c r="BA19" s="777"/>
    </row>
    <row r="20" spans="1:53" s="54" customFormat="1" ht="13.5" customHeight="1">
      <c r="A20" s="54">
        <v>12</v>
      </c>
      <c r="C20" s="55"/>
      <c r="D20" s="583">
        <f>IF(ISNA(VLOOKUP(A17,入力シート!$B$48:$L$57,3,FALSE)),"",VLOOKUP(A17,入力シート!$B$48:$L$57,3,FALSE))</f>
        <v>0</v>
      </c>
      <c r="E20" s="583"/>
      <c r="F20" s="583"/>
      <c r="G20" s="583"/>
      <c r="H20" s="583"/>
      <c r="I20" s="583"/>
      <c r="J20" s="583"/>
      <c r="K20" s="583"/>
      <c r="L20" s="584"/>
      <c r="M20" s="585" t="str">
        <f>IF(ISNA(VLOOKUP(A17,入力シート!$B$48:$BD$57,53,FALSE)),"",VLOOKUP(A17,入力シート!$B$48:$BD$57,53,FALSE))</f>
        <v/>
      </c>
      <c r="N20" s="586"/>
      <c r="O20" s="586"/>
      <c r="P20" s="587"/>
      <c r="Q20" s="588" t="str">
        <f>IF(ISNA(VLOOKUP(A17,入力シート!$B$48:$BD$57,50,FALSE)),"",VLOOKUP(A17,入力シート!$B$48:$BD$57,50,FALSE))</f>
        <v/>
      </c>
      <c r="R20" s="589"/>
      <c r="S20" s="589"/>
      <c r="T20" s="589"/>
      <c r="U20" s="57" t="str">
        <f t="shared" si="0"/>
        <v/>
      </c>
      <c r="V20" s="590" t="str">
        <f>IF(ISNA(VLOOKUP(A17,入力シート!$B$48:$BF$57,56,FALSE)),"",VLOOKUP(A17,入力シート!$B$48:$BF$57,56,FALSE))</f>
        <v/>
      </c>
      <c r="W20" s="591"/>
      <c r="X20" s="585" t="str">
        <f>IF(U20="","",IF(($M$89-(SUM(入力シート!$AS$152:$AV$171,入力シート!$AS$176:$AV$185)))&gt;(入力シート!$T$12/入力シート!$BC$15),入力シート!$T$12*(入力シート!BB56/($M$89-(SUM(入力シート!$AS$152:$AV$171,入力シート!$AS$176:$AV$185)))),入力シート!BB56*入力シート!$BC$15))</f>
        <v/>
      </c>
      <c r="Y20" s="586"/>
      <c r="Z20" s="586"/>
      <c r="AA20" s="587"/>
      <c r="AB20" s="585" t="str">
        <f t="shared" si="2"/>
        <v/>
      </c>
      <c r="AC20" s="586"/>
      <c r="AD20" s="586"/>
      <c r="AE20" s="587"/>
      <c r="AF20" s="728"/>
      <c r="AG20" s="729"/>
      <c r="AH20" s="729"/>
      <c r="AI20" s="730"/>
      <c r="AJ20" s="600" t="str">
        <f>IF(ISNA(VLOOKUP(A17,入力シート!$B$48:$BD$57,47,FALSE)),"",VLOOKUP(A17,入力シート!$B$48:$BD$57,47,FALSE))</f>
        <v/>
      </c>
      <c r="AK20" s="600"/>
      <c r="AL20" s="600"/>
      <c r="AM20" s="603"/>
      <c r="AN20" s="714">
        <f>IF(ISNA(VLOOKUP(A17,入力シート!$B$48:$V$57,12,FALSE)),"",VLOOKUP(A17,入力シート!$B$48:$V$57,12,FALSE))</f>
        <v>0</v>
      </c>
      <c r="AO20" s="590"/>
      <c r="AP20" s="590"/>
      <c r="AQ20" s="590"/>
      <c r="AR20" s="590"/>
      <c r="AS20" s="714">
        <f>IF(ISNA(VLOOKUP($A17,入力シート!$B$48:$V$57,17,FALSE)),"",VLOOKUP($A17,入力シート!$B$48:$V$57,17,FALSE))</f>
        <v>0</v>
      </c>
      <c r="AT20" s="590"/>
      <c r="AU20" s="590"/>
      <c r="AV20" s="590"/>
      <c r="AW20" s="591"/>
      <c r="AX20" s="776"/>
      <c r="AY20" s="583"/>
      <c r="AZ20" s="583"/>
      <c r="BA20" s="777"/>
    </row>
    <row r="21" spans="1:53" s="54" customFormat="1" ht="13.5" customHeight="1">
      <c r="A21" s="54">
        <v>13</v>
      </c>
      <c r="C21" s="56"/>
      <c r="D21" s="583">
        <f>IF(ISNA(VLOOKUP(A18,入力シート!$B$48:$L$57,3,FALSE)),"",VLOOKUP(A18,入力シート!$B$48:$L$57,3,FALSE))</f>
        <v>0</v>
      </c>
      <c r="E21" s="583"/>
      <c r="F21" s="583"/>
      <c r="G21" s="583"/>
      <c r="H21" s="583"/>
      <c r="I21" s="583"/>
      <c r="J21" s="583"/>
      <c r="K21" s="583"/>
      <c r="L21" s="584"/>
      <c r="M21" s="585" t="str">
        <f>IF(ISNA(VLOOKUP(A18,入力シート!$B$48:$BD$57,53,FALSE)),"",VLOOKUP(A18,入力シート!$B$48:$BD$57,53,FALSE))</f>
        <v/>
      </c>
      <c r="N21" s="586"/>
      <c r="O21" s="586"/>
      <c r="P21" s="587"/>
      <c r="Q21" s="588" t="str">
        <f>IF(ISNA(VLOOKUP(A18,入力シート!$B$48:$BD$57,50,FALSE)),"",VLOOKUP(A18,入力シート!$B$48:$BD$57,50,FALSE))</f>
        <v/>
      </c>
      <c r="R21" s="589"/>
      <c r="S21" s="589"/>
      <c r="T21" s="589"/>
      <c r="U21" s="57" t="str">
        <f t="shared" si="0"/>
        <v/>
      </c>
      <c r="V21" s="590" t="str">
        <f>IF(ISNA(VLOOKUP(A18,入力シート!$B$48:$BF$57,56,FALSE)),"",VLOOKUP(A18,入力シート!$B$48:$BF$57,56,FALSE))</f>
        <v/>
      </c>
      <c r="W21" s="591"/>
      <c r="X21" s="585" t="str">
        <f>IF(U21="","",IF(($M$89-(SUM(入力シート!$AS$152:$AV$171,入力シート!$AS$176:$AV$185)))&gt;(入力シート!$T$12/入力シート!$BC$15),入力シート!$T$12*(入力シート!BB57/($M$89-(SUM(入力シート!$AS$152:$AV$171,入力シート!$AS$176:$AV$185)))),入力シート!BB57*入力シート!$BC$15))</f>
        <v/>
      </c>
      <c r="Y21" s="586"/>
      <c r="Z21" s="586"/>
      <c r="AA21" s="587"/>
      <c r="AB21" s="585" t="str">
        <f t="shared" si="2"/>
        <v/>
      </c>
      <c r="AC21" s="586"/>
      <c r="AD21" s="586"/>
      <c r="AE21" s="587"/>
      <c r="AF21" s="728"/>
      <c r="AG21" s="729"/>
      <c r="AH21" s="729"/>
      <c r="AI21" s="730"/>
      <c r="AJ21" s="592" t="str">
        <f>IF(ISNA(VLOOKUP(A18,入力シート!$B$48:$BD$57,47,FALSE)),"",VLOOKUP(A18,入力シート!$B$48:$BD$57,47,FALSE))</f>
        <v/>
      </c>
      <c r="AK21" s="593"/>
      <c r="AL21" s="593"/>
      <c r="AM21" s="594"/>
      <c r="AN21" s="595">
        <f>IF(ISNA(VLOOKUP(A18,入力シート!$B$48:$V$57,12,FALSE)),"",VLOOKUP(A18,入力シート!$B$48:$V$57,12,FALSE))</f>
        <v>0</v>
      </c>
      <c r="AO21" s="596"/>
      <c r="AP21" s="596"/>
      <c r="AQ21" s="596"/>
      <c r="AR21" s="596"/>
      <c r="AS21" s="595">
        <f>IF(ISNA(VLOOKUP($A18,入力シート!$B$48:$V$57,17,FALSE)),"",VLOOKUP($A18,入力シート!$B$48:$V$57,17,FALSE))</f>
        <v>0</v>
      </c>
      <c r="AT21" s="596"/>
      <c r="AU21" s="596"/>
      <c r="AV21" s="596"/>
      <c r="AW21" s="597"/>
      <c r="AX21" s="800"/>
      <c r="AY21" s="801"/>
      <c r="AZ21" s="801"/>
      <c r="BA21" s="802"/>
    </row>
    <row r="22" spans="1:53" s="54" customFormat="1" ht="13.5" customHeight="1">
      <c r="A22" s="54">
        <v>14</v>
      </c>
      <c r="C22" s="744" t="s">
        <v>279</v>
      </c>
      <c r="D22" s="583"/>
      <c r="E22" s="583"/>
      <c r="F22" s="583"/>
      <c r="G22" s="583"/>
      <c r="H22" s="583"/>
      <c r="I22" s="583"/>
      <c r="J22" s="583"/>
      <c r="K22" s="583"/>
      <c r="L22" s="584"/>
      <c r="M22" s="585"/>
      <c r="N22" s="586"/>
      <c r="O22" s="586"/>
      <c r="P22" s="587"/>
      <c r="Q22" s="588"/>
      <c r="R22" s="589"/>
      <c r="S22" s="589"/>
      <c r="T22" s="589"/>
      <c r="U22" s="57"/>
      <c r="V22" s="590"/>
      <c r="W22" s="591"/>
      <c r="X22" s="585"/>
      <c r="Y22" s="586"/>
      <c r="Z22" s="586"/>
      <c r="AA22" s="587"/>
      <c r="AB22" s="585"/>
      <c r="AC22" s="586"/>
      <c r="AD22" s="586"/>
      <c r="AE22" s="587"/>
      <c r="AF22" s="728"/>
      <c r="AG22" s="729"/>
      <c r="AH22" s="729"/>
      <c r="AI22" s="730"/>
      <c r="AJ22" s="600"/>
      <c r="AK22" s="600"/>
      <c r="AL22" s="600"/>
      <c r="AM22" s="600"/>
      <c r="AN22" s="590"/>
      <c r="AO22" s="590"/>
      <c r="AP22" s="590"/>
      <c r="AQ22" s="590"/>
      <c r="AR22" s="590"/>
      <c r="AS22" s="590"/>
      <c r="AT22" s="590"/>
      <c r="AU22" s="590"/>
      <c r="AV22" s="590"/>
      <c r="AW22" s="590"/>
      <c r="AX22" s="583"/>
      <c r="AY22" s="583"/>
      <c r="AZ22" s="583"/>
      <c r="BA22" s="777"/>
    </row>
    <row r="23" spans="1:53" s="54" customFormat="1" ht="13.5" customHeight="1">
      <c r="A23" s="54">
        <v>15</v>
      </c>
      <c r="C23" s="56"/>
      <c r="D23" s="590" t="s">
        <v>280</v>
      </c>
      <c r="E23" s="590"/>
      <c r="F23" s="590"/>
      <c r="G23" s="590"/>
      <c r="H23" s="590"/>
      <c r="I23" s="590"/>
      <c r="J23" s="590"/>
      <c r="K23" s="590"/>
      <c r="L23" s="590"/>
      <c r="M23" s="768"/>
      <c r="N23" s="769"/>
      <c r="O23" s="769"/>
      <c r="P23" s="770"/>
      <c r="Q23" s="769"/>
      <c r="R23" s="769"/>
      <c r="S23" s="769"/>
      <c r="T23" s="769"/>
      <c r="U23" s="57"/>
      <c r="V23" s="590"/>
      <c r="W23" s="591"/>
      <c r="X23" s="771"/>
      <c r="Y23" s="772"/>
      <c r="Z23" s="772"/>
      <c r="AA23" s="773"/>
      <c r="AB23" s="771"/>
      <c r="AC23" s="772"/>
      <c r="AD23" s="772"/>
      <c r="AE23" s="773"/>
      <c r="AF23" s="728"/>
      <c r="AG23" s="729"/>
      <c r="AH23" s="729"/>
      <c r="AI23" s="730"/>
      <c r="AJ23" s="64"/>
      <c r="AK23" s="64"/>
      <c r="AL23" s="64"/>
      <c r="AM23" s="64"/>
      <c r="AN23" s="62"/>
      <c r="AO23" s="62"/>
      <c r="AP23" s="62"/>
      <c r="AQ23" s="62"/>
      <c r="AR23" s="62"/>
      <c r="AS23" s="62"/>
      <c r="AT23" s="62"/>
      <c r="AU23" s="62"/>
      <c r="AV23" s="62"/>
      <c r="AW23" s="62"/>
      <c r="AX23" s="58"/>
      <c r="AY23" s="58"/>
      <c r="AZ23" s="58"/>
      <c r="BA23" s="65"/>
    </row>
    <row r="24" spans="1:53" s="54" customFormat="1" ht="13.5" customHeight="1">
      <c r="A24" s="54">
        <v>16</v>
      </c>
      <c r="C24" s="55"/>
      <c r="D24" s="766">
        <f>IF(ISNA(VLOOKUP(A9,入力シート!$B$99:$L$108,3,FALSE)),"",VLOOKUP(A9,入力シート!$B$99:$L$108,3,FALSE))</f>
        <v>0</v>
      </c>
      <c r="E24" s="766"/>
      <c r="F24" s="766"/>
      <c r="G24" s="766"/>
      <c r="H24" s="766"/>
      <c r="I24" s="766"/>
      <c r="J24" s="766"/>
      <c r="K24" s="766"/>
      <c r="L24" s="767"/>
      <c r="M24" s="585" t="str">
        <f>IF(VLOOKUP(A9,入力シート!$B$99:$AL$108,33,FALSE)="","",VLOOKUP(A9,入力シート!$B$99:$AL$108,33,FALSE))</f>
        <v/>
      </c>
      <c r="N24" s="586"/>
      <c r="O24" s="586"/>
      <c r="P24" s="587"/>
      <c r="Q24" s="601">
        <f>IF(ISNA(VLOOKUP(A9,入力シート!$B$99:$AL$108,33,FALSE)),"",VLOOKUP(A9,入力シート!$B$99:$AL$108,33,FALSE))</f>
        <v>0</v>
      </c>
      <c r="R24" s="602"/>
      <c r="S24" s="602"/>
      <c r="T24" s="602"/>
      <c r="U24" s="57" t="str">
        <f>IF(V24="","","×")</f>
        <v/>
      </c>
      <c r="V24" s="590" t="str">
        <f>IF(M24="","","一式")</f>
        <v/>
      </c>
      <c r="W24" s="591"/>
      <c r="X24" s="585" t="str">
        <f>IF(U24="","",IF(($M$89-(SUM(入力シート!$AS$152:$AV$171,入力シート!$AS$176:$AV$185)))&gt;(入力シート!$T$12/入力シート!$BC$15),入力シート!$T$12*(入力シート!AH99/($M$89-(SUM(入力シート!$AS$152:$AV$171,入力シート!$AS$176:$AV$185)))),入力シート!AH99*入力シート!$BC$15))</f>
        <v/>
      </c>
      <c r="Y24" s="586"/>
      <c r="Z24" s="586"/>
      <c r="AA24" s="587"/>
      <c r="AB24" s="585" t="str">
        <f>IFERROR(M24-X24,"")</f>
        <v/>
      </c>
      <c r="AC24" s="586"/>
      <c r="AD24" s="586"/>
      <c r="AE24" s="587"/>
      <c r="AF24" s="728"/>
      <c r="AG24" s="729"/>
      <c r="AH24" s="729"/>
      <c r="AI24" s="730"/>
      <c r="AJ24" s="703" t="s">
        <v>281</v>
      </c>
      <c r="AK24" s="704"/>
      <c r="AL24" s="748" t="str">
        <f>IF(M24="","",(VLOOKUP(A9,入力シート!$B$99:$AB$108,12,0)))</f>
        <v/>
      </c>
      <c r="AM24" s="749"/>
      <c r="AN24" s="749"/>
      <c r="AO24" s="749"/>
      <c r="AP24" s="749"/>
      <c r="AQ24" s="749"/>
      <c r="AR24" s="749"/>
      <c r="AS24" s="749"/>
      <c r="AT24" s="749"/>
      <c r="AU24" s="749"/>
      <c r="AV24" s="749"/>
      <c r="AW24" s="749"/>
      <c r="AX24" s="749"/>
      <c r="AY24" s="749"/>
      <c r="AZ24" s="749"/>
      <c r="BA24" s="750"/>
    </row>
    <row r="25" spans="1:53" s="54" customFormat="1" ht="13.5" customHeight="1">
      <c r="A25" s="54">
        <v>17</v>
      </c>
      <c r="C25" s="55"/>
      <c r="D25" s="766">
        <f>IF(ISNA(VLOOKUP(A10,入力シート!$B$99:$L$108,3,FALSE)),"",VLOOKUP(A10,入力シート!$B$99:$L$108,3,FALSE))</f>
        <v>0</v>
      </c>
      <c r="E25" s="766"/>
      <c r="F25" s="766"/>
      <c r="G25" s="766"/>
      <c r="H25" s="766"/>
      <c r="I25" s="766"/>
      <c r="J25" s="766"/>
      <c r="K25" s="766"/>
      <c r="L25" s="767"/>
      <c r="M25" s="585" t="str">
        <f>IF(VLOOKUP(A10,入力シート!$B$99:$AL$108,33,FALSE)="","",VLOOKUP(A10,入力シート!$B$99:$AL$108,33,FALSE))</f>
        <v/>
      </c>
      <c r="N25" s="586"/>
      <c r="O25" s="586"/>
      <c r="P25" s="587"/>
      <c r="Q25" s="601">
        <f>IF(ISNA(VLOOKUP(A10,入力シート!$B$99:$AL$108,33,FALSE)),"",VLOOKUP(A10,入力シート!$B$99:$AL$108,33,FALSE))</f>
        <v>0</v>
      </c>
      <c r="R25" s="602"/>
      <c r="S25" s="602"/>
      <c r="T25" s="602"/>
      <c r="U25" s="57" t="str">
        <f t="shared" ref="U25:U33" si="3">IF(V25="","","×")</f>
        <v/>
      </c>
      <c r="V25" s="590" t="str">
        <f t="shared" ref="V25:V35" si="4">IF(M25="","","一式")</f>
        <v/>
      </c>
      <c r="W25" s="591"/>
      <c r="X25" s="585" t="str">
        <f>IF(U25="","",IF(($M$89-(SUM(入力シート!$AS$152:$AV$171,入力シート!$AS$176:$AV$185)))&gt;(入力シート!$T$12/入力シート!$BC$15),入力シート!$T$12*(入力シート!AH100/($M$89-(SUM(入力シート!$AS$152:$AV$171,入力シート!$AS$176:$AV$185)))),入力シート!AH100*入力シート!$BC$15))</f>
        <v/>
      </c>
      <c r="Y25" s="586"/>
      <c r="Z25" s="586"/>
      <c r="AA25" s="587"/>
      <c r="AB25" s="585" t="str">
        <f t="shared" ref="AB25" si="5">IFERROR(M25-X25,"")</f>
        <v/>
      </c>
      <c r="AC25" s="586"/>
      <c r="AD25" s="586"/>
      <c r="AE25" s="587"/>
      <c r="AF25" s="728"/>
      <c r="AG25" s="729"/>
      <c r="AH25" s="729"/>
      <c r="AI25" s="730"/>
      <c r="AJ25" s="705"/>
      <c r="AK25" s="706"/>
      <c r="AL25" s="748" t="str">
        <f>IF(M25="","",(VLOOKUP(A10,入力シート!$B$99:$AB$108,12,0)))</f>
        <v/>
      </c>
      <c r="AM25" s="749"/>
      <c r="AN25" s="749"/>
      <c r="AO25" s="749"/>
      <c r="AP25" s="749"/>
      <c r="AQ25" s="749"/>
      <c r="AR25" s="749"/>
      <c r="AS25" s="749" t="s">
        <v>282</v>
      </c>
      <c r="AT25" s="749"/>
      <c r="AU25" s="749" t="str">
        <f>IF(M25="","",(VLOOKUP(A10,入力シート!$B$99:$AB$108,16,0)))</f>
        <v/>
      </c>
      <c r="AV25" s="749"/>
      <c r="AW25" s="749"/>
      <c r="AX25" s="749"/>
      <c r="AY25" s="749"/>
      <c r="AZ25" s="749"/>
      <c r="BA25" s="750"/>
    </row>
    <row r="26" spans="1:53" s="54" customFormat="1" ht="13.5" customHeight="1">
      <c r="A26" s="54">
        <v>18</v>
      </c>
      <c r="C26" s="56"/>
      <c r="D26" s="766">
        <f>IF(ISNA(VLOOKUP(A11,入力シート!$B$99:$L$108,3,FALSE)),"",VLOOKUP(A11,入力シート!$B$99:$L$108,3,FALSE))</f>
        <v>0</v>
      </c>
      <c r="E26" s="766"/>
      <c r="F26" s="766"/>
      <c r="G26" s="766"/>
      <c r="H26" s="766"/>
      <c r="I26" s="766"/>
      <c r="J26" s="766"/>
      <c r="K26" s="766"/>
      <c r="L26" s="767"/>
      <c r="M26" s="585" t="str">
        <f>IF(VLOOKUP(A11,入力シート!$B$99:$AL$108,33,FALSE)="","",VLOOKUP(A11,入力シート!$B$99:$AL$108,33,FALSE))</f>
        <v/>
      </c>
      <c r="N26" s="586"/>
      <c r="O26" s="586"/>
      <c r="P26" s="587"/>
      <c r="Q26" s="601">
        <f>IF(ISNA(VLOOKUP(A11,入力シート!$B$99:$AL$108,33,FALSE)),"",VLOOKUP(A11,入力シート!$B$99:$AL$108,33,FALSE))</f>
        <v>0</v>
      </c>
      <c r="R26" s="602"/>
      <c r="S26" s="602"/>
      <c r="T26" s="602"/>
      <c r="U26" s="57" t="str">
        <f>IF(V26="","","×")</f>
        <v/>
      </c>
      <c r="V26" s="590" t="str">
        <f>IF(M26="","","一式")</f>
        <v/>
      </c>
      <c r="W26" s="591"/>
      <c r="X26" s="585" t="str">
        <f>IF(U26="","",IF(($M$89-(SUM(入力シート!$AS$152:$AV$171,入力シート!$AS$176:$AV$185)))&gt;(入力シート!$T$12/入力シート!$BC$15),入力シート!$T$12*(入力シート!AH101/($M$89-(SUM(入力シート!$AS$152:$AV$171,入力シート!$AS$176:$AV$185)))),入力シート!AH101*入力シート!$BC$15))</f>
        <v/>
      </c>
      <c r="Y26" s="586"/>
      <c r="Z26" s="586"/>
      <c r="AA26" s="587"/>
      <c r="AB26" s="585" t="str">
        <f>IFERROR(M26-X26,"")</f>
        <v/>
      </c>
      <c r="AC26" s="586"/>
      <c r="AD26" s="586"/>
      <c r="AE26" s="587"/>
      <c r="AF26" s="728"/>
      <c r="AG26" s="729"/>
      <c r="AH26" s="729"/>
      <c r="AI26" s="730"/>
      <c r="AJ26" s="705"/>
      <c r="AK26" s="706"/>
      <c r="AL26" s="748" t="str">
        <f>IF(M26="","",(VLOOKUP(A11,入力シート!$B$99:$AB$108,12,0)))</f>
        <v/>
      </c>
      <c r="AM26" s="749"/>
      <c r="AN26" s="749"/>
      <c r="AO26" s="749"/>
      <c r="AP26" s="749"/>
      <c r="AQ26" s="749"/>
      <c r="AR26" s="749"/>
      <c r="AS26" s="749" t="s">
        <v>282</v>
      </c>
      <c r="AT26" s="749"/>
      <c r="AU26" s="749" t="str">
        <f>IF(M26="","",(VLOOKUP(A11,入力シート!$B$99:$AB$108,16,0)))</f>
        <v/>
      </c>
      <c r="AV26" s="749"/>
      <c r="AW26" s="749"/>
      <c r="AX26" s="749"/>
      <c r="AY26" s="749"/>
      <c r="AZ26" s="749"/>
      <c r="BA26" s="750"/>
    </row>
    <row r="27" spans="1:53" s="54" customFormat="1" ht="13.5" customHeight="1">
      <c r="A27" s="54">
        <v>19</v>
      </c>
      <c r="C27" s="55"/>
      <c r="D27" s="766">
        <f>IF(ISNA(VLOOKUP(A12,入力シート!$B$99:$L$108,3,FALSE)),"",VLOOKUP(A12,入力シート!$B$99:$L$108,3,FALSE))</f>
        <v>0</v>
      </c>
      <c r="E27" s="766"/>
      <c r="F27" s="766"/>
      <c r="G27" s="766"/>
      <c r="H27" s="766"/>
      <c r="I27" s="766"/>
      <c r="J27" s="766"/>
      <c r="K27" s="766"/>
      <c r="L27" s="767"/>
      <c r="M27" s="585" t="str">
        <f>IF(VLOOKUP(A12,入力シート!$B$99:$AL$108,33,FALSE)="","",VLOOKUP(A12,入力シート!$B$99:$AL$108,33,FALSE))</f>
        <v/>
      </c>
      <c r="N27" s="586"/>
      <c r="O27" s="586"/>
      <c r="P27" s="587"/>
      <c r="Q27" s="601">
        <f>IF(ISNA(VLOOKUP(A12,入力シート!$B$99:$AL$108,33,FALSE)),"",VLOOKUP(A12,入力シート!$B$99:$AL$108,33,FALSE))</f>
        <v>0</v>
      </c>
      <c r="R27" s="602"/>
      <c r="S27" s="602"/>
      <c r="T27" s="602"/>
      <c r="U27" s="57" t="str">
        <f>IF(V27="","","×")</f>
        <v/>
      </c>
      <c r="V27" s="590" t="str">
        <f>IF(M27="","","一式")</f>
        <v/>
      </c>
      <c r="W27" s="591"/>
      <c r="X27" s="585" t="str">
        <f>IF(U27="","",IF(($M$89-(SUM(入力シート!$AS$152:$AV$171,入力シート!$AS$176:$AV$185)))&gt;(入力シート!$T$12/入力シート!$BC$15),入力シート!$T$12*(入力シート!AH102/($M$89-(SUM(入力シート!$AS$152:$AV$171,入力シート!$AS$176:$AV$185)))),入力シート!AH102*入力シート!$BC$15))</f>
        <v/>
      </c>
      <c r="Y27" s="586"/>
      <c r="Z27" s="586"/>
      <c r="AA27" s="587"/>
      <c r="AB27" s="585" t="str">
        <f t="shared" ref="AB27:AB33" si="6">IFERROR(M27-X27,"")</f>
        <v/>
      </c>
      <c r="AC27" s="586"/>
      <c r="AD27" s="586"/>
      <c r="AE27" s="587"/>
      <c r="AF27" s="728"/>
      <c r="AG27" s="729"/>
      <c r="AH27" s="729"/>
      <c r="AI27" s="730"/>
      <c r="AJ27" s="705"/>
      <c r="AK27" s="706"/>
      <c r="AL27" s="748" t="str">
        <f>IF(M27="","",(VLOOKUP(A12,入力シート!$B$99:$AB$108,12,0)))</f>
        <v/>
      </c>
      <c r="AM27" s="749"/>
      <c r="AN27" s="749"/>
      <c r="AO27" s="749"/>
      <c r="AP27" s="749"/>
      <c r="AQ27" s="749"/>
      <c r="AR27" s="749"/>
      <c r="AS27" s="749" t="s">
        <v>282</v>
      </c>
      <c r="AT27" s="749"/>
      <c r="AU27" s="749" t="str">
        <f>IF(M27="","",(VLOOKUP(A12,入力シート!$B$99:$AB$108,16,0)))</f>
        <v/>
      </c>
      <c r="AV27" s="749"/>
      <c r="AW27" s="749"/>
      <c r="AX27" s="749"/>
      <c r="AY27" s="749"/>
      <c r="AZ27" s="749"/>
      <c r="BA27" s="750"/>
    </row>
    <row r="28" spans="1:53" s="54" customFormat="1" ht="13.5" customHeight="1">
      <c r="A28" s="54">
        <v>20</v>
      </c>
      <c r="C28" s="55"/>
      <c r="D28" s="766">
        <f>IF(ISNA(VLOOKUP(A13,入力シート!$B$99:$L$108,3,FALSE)),"",VLOOKUP(A13,入力シート!$B$99:$L$108,3,FALSE))</f>
        <v>0</v>
      </c>
      <c r="E28" s="766"/>
      <c r="F28" s="766"/>
      <c r="G28" s="766"/>
      <c r="H28" s="766"/>
      <c r="I28" s="766"/>
      <c r="J28" s="766"/>
      <c r="K28" s="766"/>
      <c r="L28" s="767"/>
      <c r="M28" s="585" t="str">
        <f>IF(VLOOKUP(A13,入力シート!$B$99:$AL$108,33,FALSE)="","",VLOOKUP(A13,入力シート!$B$99:$AL$108,33,FALSE))</f>
        <v/>
      </c>
      <c r="N28" s="586"/>
      <c r="O28" s="586"/>
      <c r="P28" s="587"/>
      <c r="Q28" s="601">
        <f>IF(ISNA(VLOOKUP(A13,入力シート!$B$99:$AL$108,33,FALSE)),"",VLOOKUP(A13,入力シート!$B$99:$AL$108,33,FALSE))</f>
        <v>0</v>
      </c>
      <c r="R28" s="602"/>
      <c r="S28" s="602"/>
      <c r="T28" s="602"/>
      <c r="U28" s="57" t="str">
        <f t="shared" ref="U28" si="7">IF(V28="","","×")</f>
        <v/>
      </c>
      <c r="V28" s="590" t="str">
        <f t="shared" ref="V28" si="8">IF(M28="","","一式")</f>
        <v/>
      </c>
      <c r="W28" s="591"/>
      <c r="X28" s="585" t="str">
        <f>IF(U28="","",IF(($M$89-(SUM(入力シート!$AS$152:$AV$171,入力シート!$AS$176:$AV$185)))&gt;(入力シート!$T$12/入力シート!$BC$15),入力シート!$T$12*(入力シート!AH103/($M$89-(SUM(入力シート!$AS$152:$AV$171,入力シート!$AS$176:$AV$185)))),入力シート!AH103*入力シート!$BC$15))</f>
        <v/>
      </c>
      <c r="Y28" s="586"/>
      <c r="Z28" s="586"/>
      <c r="AA28" s="587"/>
      <c r="AB28" s="585" t="str">
        <f t="shared" si="6"/>
        <v/>
      </c>
      <c r="AC28" s="586"/>
      <c r="AD28" s="586"/>
      <c r="AE28" s="587"/>
      <c r="AF28" s="728"/>
      <c r="AG28" s="729"/>
      <c r="AH28" s="729"/>
      <c r="AI28" s="730"/>
      <c r="AJ28" s="705"/>
      <c r="AK28" s="706"/>
      <c r="AL28" s="748" t="str">
        <f>IF(M28="","",(VLOOKUP(A13,入力シート!$B$99:$AB$108,12,0)))</f>
        <v/>
      </c>
      <c r="AM28" s="749"/>
      <c r="AN28" s="749"/>
      <c r="AO28" s="749"/>
      <c r="AP28" s="749"/>
      <c r="AQ28" s="749"/>
      <c r="AR28" s="749"/>
      <c r="AS28" s="749" t="s">
        <v>282</v>
      </c>
      <c r="AT28" s="749"/>
      <c r="AU28" s="749" t="str">
        <f>IF(M28="","",(VLOOKUP(A13,入力シート!$B$99:$AB$108,16,0)))</f>
        <v/>
      </c>
      <c r="AV28" s="749"/>
      <c r="AW28" s="749"/>
      <c r="AX28" s="749"/>
      <c r="AY28" s="749"/>
      <c r="AZ28" s="749"/>
      <c r="BA28" s="750"/>
    </row>
    <row r="29" spans="1:53" s="54" customFormat="1" ht="13.5" customHeight="1">
      <c r="C29" s="56"/>
      <c r="D29" s="766">
        <f>IF(ISNA(VLOOKUP(A14,入力シート!$B$99:$L$108,3,FALSE)),"",VLOOKUP(A14,入力シート!$B$99:$L$108,3,FALSE))</f>
        <v>0</v>
      </c>
      <c r="E29" s="766"/>
      <c r="F29" s="766"/>
      <c r="G29" s="766"/>
      <c r="H29" s="766"/>
      <c r="I29" s="766"/>
      <c r="J29" s="766"/>
      <c r="K29" s="766"/>
      <c r="L29" s="767"/>
      <c r="M29" s="585" t="str">
        <f>IF(VLOOKUP(A14,入力シート!$B$99:$AL$108,33,FALSE)="","",VLOOKUP(A14,入力シート!$B$99:$AL$108,33,FALSE))</f>
        <v/>
      </c>
      <c r="N29" s="586"/>
      <c r="O29" s="586"/>
      <c r="P29" s="587"/>
      <c r="Q29" s="601">
        <f>IF(ISNA(VLOOKUP(A14,入力シート!$B$99:$AL$108,33,FALSE)),"",VLOOKUP(A14,入力シート!$B$99:$AL$108,33,FALSE))</f>
        <v>0</v>
      </c>
      <c r="R29" s="602"/>
      <c r="S29" s="602"/>
      <c r="T29" s="602"/>
      <c r="U29" s="57" t="str">
        <f>IF(V29="","","×")</f>
        <v/>
      </c>
      <c r="V29" s="590" t="str">
        <f>IF(M29="","","一式")</f>
        <v/>
      </c>
      <c r="W29" s="591"/>
      <c r="X29" s="585" t="str">
        <f>IF(U29="","",IF(($M$89-(SUM(入力シート!$AS$152:$AV$171,入力シート!$AS$176:$AV$185)))&gt;(入力シート!$T$12/入力シート!$BC$15),入力シート!$T$12*(入力シート!AH104/($M$89-(SUM(入力シート!$AS$152:$AV$171,入力シート!$AS$176:$AV$185)))),入力シート!AH104*入力シート!$BC$15))</f>
        <v/>
      </c>
      <c r="Y29" s="586"/>
      <c r="Z29" s="586"/>
      <c r="AA29" s="587"/>
      <c r="AB29" s="585" t="str">
        <f t="shared" si="6"/>
        <v/>
      </c>
      <c r="AC29" s="586"/>
      <c r="AD29" s="586"/>
      <c r="AE29" s="587"/>
      <c r="AF29" s="728"/>
      <c r="AG29" s="729"/>
      <c r="AH29" s="729"/>
      <c r="AI29" s="730"/>
      <c r="AJ29" s="705"/>
      <c r="AK29" s="706"/>
      <c r="AL29" s="748" t="str">
        <f>IF(M29="","",(VLOOKUP(A14,入力シート!$B$99:$AB$108,12,0)))</f>
        <v/>
      </c>
      <c r="AM29" s="749"/>
      <c r="AN29" s="749"/>
      <c r="AO29" s="749"/>
      <c r="AP29" s="749"/>
      <c r="AQ29" s="749"/>
      <c r="AR29" s="749"/>
      <c r="AS29" s="749" t="s">
        <v>282</v>
      </c>
      <c r="AT29" s="749"/>
      <c r="AU29" s="749" t="str">
        <f>IF(M29="","",(VLOOKUP(A14,入力シート!$B$99:$AB$108,16,0)))</f>
        <v/>
      </c>
      <c r="AV29" s="749"/>
      <c r="AW29" s="749"/>
      <c r="AX29" s="749"/>
      <c r="AY29" s="749"/>
      <c r="AZ29" s="749"/>
      <c r="BA29" s="750"/>
    </row>
    <row r="30" spans="1:53" s="54" customFormat="1" ht="13.5" customHeight="1">
      <c r="C30" s="55"/>
      <c r="D30" s="766">
        <f>IF(ISNA(VLOOKUP(A15,入力シート!$B$99:$L$108,3,FALSE)),"",VLOOKUP(A15,入力シート!$B$99:$L$108,3,FALSE))</f>
        <v>0</v>
      </c>
      <c r="E30" s="766"/>
      <c r="F30" s="766"/>
      <c r="G30" s="766"/>
      <c r="H30" s="766"/>
      <c r="I30" s="766"/>
      <c r="J30" s="766"/>
      <c r="K30" s="766"/>
      <c r="L30" s="767"/>
      <c r="M30" s="585" t="str">
        <f>IF(VLOOKUP(A15,入力シート!$B$99:$AL$108,33,FALSE)="","",VLOOKUP(A15,入力シート!$B$99:$AL$108,33,FALSE))</f>
        <v/>
      </c>
      <c r="N30" s="586"/>
      <c r="O30" s="586"/>
      <c r="P30" s="587"/>
      <c r="Q30" s="601">
        <f>IF(ISNA(VLOOKUP(A15,入力シート!$B$99:$AL$108,33,FALSE)),"",VLOOKUP(A15,入力シート!$B$99:$AL$108,33,FALSE))</f>
        <v>0</v>
      </c>
      <c r="R30" s="602"/>
      <c r="S30" s="602"/>
      <c r="T30" s="602"/>
      <c r="U30" s="57" t="str">
        <f>IF(V30="","","×")</f>
        <v/>
      </c>
      <c r="V30" s="590" t="str">
        <f>IF(M30="","","一式")</f>
        <v/>
      </c>
      <c r="W30" s="591"/>
      <c r="X30" s="585" t="str">
        <f>IF(U30="","",IF(($M$89-(SUM(入力シート!$AS$152:$AV$171,入力シート!$AS$176:$AV$185)))&gt;(入力シート!$T$12/入力シート!$BC$15),入力シート!$T$12*(入力シート!AH105/($M$89-(SUM(入力シート!$AS$152:$AV$171,入力シート!$AS$176:$AV$185)))),入力シート!AH105*入力シート!$BC$15))</f>
        <v/>
      </c>
      <c r="Y30" s="586"/>
      <c r="Z30" s="586"/>
      <c r="AA30" s="587"/>
      <c r="AB30" s="585" t="str">
        <f t="shared" si="6"/>
        <v/>
      </c>
      <c r="AC30" s="586"/>
      <c r="AD30" s="586"/>
      <c r="AE30" s="587"/>
      <c r="AF30" s="728"/>
      <c r="AG30" s="729"/>
      <c r="AH30" s="729"/>
      <c r="AI30" s="730"/>
      <c r="AJ30" s="705"/>
      <c r="AK30" s="706"/>
      <c r="AL30" s="748" t="str">
        <f>IF(M30="","",(VLOOKUP(A15,入力シート!$B$99:$AB$108,12,0)))</f>
        <v/>
      </c>
      <c r="AM30" s="749"/>
      <c r="AN30" s="749"/>
      <c r="AO30" s="749"/>
      <c r="AP30" s="749"/>
      <c r="AQ30" s="749"/>
      <c r="AR30" s="749"/>
      <c r="AS30" s="749" t="s">
        <v>282</v>
      </c>
      <c r="AT30" s="749"/>
      <c r="AU30" s="749" t="str">
        <f>IF(M30="","",(VLOOKUP(A15,入力シート!$B$99:$AB$108,16,0)))</f>
        <v/>
      </c>
      <c r="AV30" s="749"/>
      <c r="AW30" s="749"/>
      <c r="AX30" s="749"/>
      <c r="AY30" s="749"/>
      <c r="AZ30" s="749"/>
      <c r="BA30" s="750"/>
    </row>
    <row r="31" spans="1:53" s="54" customFormat="1" ht="13.5" customHeight="1">
      <c r="C31" s="55"/>
      <c r="D31" s="766">
        <f>IF(ISNA(VLOOKUP(A16,入力シート!$B$99:$L$108,3,FALSE)),"",VLOOKUP(A16,入力シート!$B$99:$L$108,3,FALSE))</f>
        <v>0</v>
      </c>
      <c r="E31" s="766"/>
      <c r="F31" s="766"/>
      <c r="G31" s="766"/>
      <c r="H31" s="766"/>
      <c r="I31" s="766"/>
      <c r="J31" s="766"/>
      <c r="K31" s="766"/>
      <c r="L31" s="767"/>
      <c r="M31" s="585" t="str">
        <f>IF(VLOOKUP(A16,入力シート!$B$99:$AL$108,33,FALSE)="","",VLOOKUP(A16,入力シート!$B$99:$AL$108,33,FALSE))</f>
        <v/>
      </c>
      <c r="N31" s="586"/>
      <c r="O31" s="586"/>
      <c r="P31" s="587"/>
      <c r="Q31" s="601">
        <f>IF(ISNA(VLOOKUP(A16,入力シート!$B$99:$AL$108,33,FALSE)),"",VLOOKUP(A16,入力シート!$B$99:$AL$108,33,FALSE))</f>
        <v>0</v>
      </c>
      <c r="R31" s="602"/>
      <c r="S31" s="602"/>
      <c r="T31" s="602"/>
      <c r="U31" s="57" t="str">
        <f t="shared" ref="U31" si="9">IF(V31="","","×")</f>
        <v/>
      </c>
      <c r="V31" s="590" t="str">
        <f t="shared" ref="V31" si="10">IF(M31="","","一式")</f>
        <v/>
      </c>
      <c r="W31" s="591"/>
      <c r="X31" s="585" t="str">
        <f>IF(U31="","",IF(($M$89-(SUM(入力シート!$AS$152:$AV$171,入力シート!$AS$176:$AV$185)))&gt;(入力シート!$T$12/入力シート!$BC$15),入力シート!$T$12*(入力シート!AH106/($M$89-(SUM(入力シート!$AS$152:$AV$171,入力シート!$AS$176:$AV$185)))),入力シート!AH106*入力シート!$BC$15))</f>
        <v/>
      </c>
      <c r="Y31" s="586"/>
      <c r="Z31" s="586"/>
      <c r="AA31" s="587"/>
      <c r="AB31" s="585" t="str">
        <f t="shared" si="6"/>
        <v/>
      </c>
      <c r="AC31" s="586"/>
      <c r="AD31" s="586"/>
      <c r="AE31" s="587"/>
      <c r="AF31" s="728"/>
      <c r="AG31" s="729"/>
      <c r="AH31" s="729"/>
      <c r="AI31" s="730"/>
      <c r="AJ31" s="705"/>
      <c r="AK31" s="706"/>
      <c r="AL31" s="748" t="str">
        <f>IF(M31="","",(VLOOKUP(A16,入力シート!$B$99:$AB$108,12,0)))</f>
        <v/>
      </c>
      <c r="AM31" s="749"/>
      <c r="AN31" s="749"/>
      <c r="AO31" s="749"/>
      <c r="AP31" s="749"/>
      <c r="AQ31" s="749"/>
      <c r="AR31" s="749"/>
      <c r="AS31" s="749" t="s">
        <v>282</v>
      </c>
      <c r="AT31" s="749"/>
      <c r="AU31" s="749" t="str">
        <f>IF(M31="","",(VLOOKUP(A16,入力シート!$B$99:$AB$108,16,0)))</f>
        <v/>
      </c>
      <c r="AV31" s="749"/>
      <c r="AW31" s="749"/>
      <c r="AX31" s="749"/>
      <c r="AY31" s="749"/>
      <c r="AZ31" s="749"/>
      <c r="BA31" s="750"/>
    </row>
    <row r="32" spans="1:53" s="54" customFormat="1" ht="13.5" customHeight="1">
      <c r="C32" s="56"/>
      <c r="D32" s="766">
        <f>IF(ISNA(VLOOKUP(A17,入力シート!$B$99:$L$108,3,FALSE)),"",VLOOKUP(A17,入力シート!$B$99:$L$108,3,FALSE))</f>
        <v>0</v>
      </c>
      <c r="E32" s="766"/>
      <c r="F32" s="766"/>
      <c r="G32" s="766"/>
      <c r="H32" s="766"/>
      <c r="I32" s="766"/>
      <c r="J32" s="766"/>
      <c r="K32" s="766"/>
      <c r="L32" s="767"/>
      <c r="M32" s="585" t="str">
        <f>IF(VLOOKUP(A17,入力シート!$B$99:$AL$108,33,FALSE)="","",VLOOKUP(A17,入力シート!$B$99:$AL$108,33,FALSE))</f>
        <v/>
      </c>
      <c r="N32" s="586"/>
      <c r="O32" s="586"/>
      <c r="P32" s="587"/>
      <c r="Q32" s="601">
        <f>IF(ISNA(VLOOKUP(A17,入力シート!$B$99:$AL$108,33,FALSE)),"",VLOOKUP(A17,入力シート!$B$99:$AL$108,33,FALSE))</f>
        <v>0</v>
      </c>
      <c r="R32" s="602"/>
      <c r="S32" s="602"/>
      <c r="T32" s="602"/>
      <c r="U32" s="57" t="str">
        <f>IF(V32="","","×")</f>
        <v/>
      </c>
      <c r="V32" s="590" t="str">
        <f>IF(M32="","","一式")</f>
        <v/>
      </c>
      <c r="W32" s="591"/>
      <c r="X32" s="585" t="str">
        <f>IF(U32="","",IF(($M$89-(SUM(入力シート!$AS$152:$AV$171,入力シート!$AS$176:$AV$185)))&gt;(入力シート!$T$12/入力シート!$BC$15),入力シート!$T$12*(入力シート!AH107/($M$89-(SUM(入力シート!$AS$152:$AV$171,入力シート!$AS$176:$AV$185)))),入力シート!AH107*入力シート!$BC$15))</f>
        <v/>
      </c>
      <c r="Y32" s="586"/>
      <c r="Z32" s="586"/>
      <c r="AA32" s="587"/>
      <c r="AB32" s="585" t="str">
        <f t="shared" si="6"/>
        <v/>
      </c>
      <c r="AC32" s="586"/>
      <c r="AD32" s="586"/>
      <c r="AE32" s="587"/>
      <c r="AF32" s="728"/>
      <c r="AG32" s="729"/>
      <c r="AH32" s="729"/>
      <c r="AI32" s="730"/>
      <c r="AJ32" s="705"/>
      <c r="AK32" s="706"/>
      <c r="AL32" s="748" t="str">
        <f>IF(M32="","",(VLOOKUP(A17,入力シート!$B$99:$AB$108,12,0)))</f>
        <v/>
      </c>
      <c r="AM32" s="749"/>
      <c r="AN32" s="749"/>
      <c r="AO32" s="749"/>
      <c r="AP32" s="749"/>
      <c r="AQ32" s="749"/>
      <c r="AR32" s="749"/>
      <c r="AS32" s="749" t="s">
        <v>282</v>
      </c>
      <c r="AT32" s="749"/>
      <c r="AU32" s="749" t="str">
        <f>IF(M32="","",(VLOOKUP(A17,入力シート!$B$99:$AB$108,16,0)))</f>
        <v/>
      </c>
      <c r="AV32" s="749"/>
      <c r="AW32" s="749"/>
      <c r="AX32" s="749"/>
      <c r="AY32" s="749"/>
      <c r="AZ32" s="749"/>
      <c r="BA32" s="750"/>
    </row>
    <row r="33" spans="3:53" s="54" customFormat="1" ht="13.5" customHeight="1">
      <c r="C33" s="56"/>
      <c r="D33" s="766">
        <f>IF(ISNA(VLOOKUP(A18,入力シート!$B$99:$L$108,3,FALSE)),"",VLOOKUP(A18,入力シート!$B$99:$L$108,3,FALSE))</f>
        <v>0</v>
      </c>
      <c r="E33" s="766"/>
      <c r="F33" s="766"/>
      <c r="G33" s="766"/>
      <c r="H33" s="766"/>
      <c r="I33" s="766"/>
      <c r="J33" s="766"/>
      <c r="K33" s="766"/>
      <c r="L33" s="767"/>
      <c r="M33" s="585" t="str">
        <f>IF(VLOOKUP(A18,入力シート!$B$99:$AL$108,33,FALSE)="","",VLOOKUP(A18,入力シート!$B$99:$AL$108,33,FALSE))</f>
        <v/>
      </c>
      <c r="N33" s="586"/>
      <c r="O33" s="586"/>
      <c r="P33" s="587"/>
      <c r="Q33" s="601">
        <f>IF(ISNA(VLOOKUP(A18,入力シート!$B$99:$AL$108,33,FALSE)),"",VLOOKUP(A18,入力シート!$B$99:$AL$108,33,FALSE))</f>
        <v>0</v>
      </c>
      <c r="R33" s="602"/>
      <c r="S33" s="602"/>
      <c r="T33" s="602"/>
      <c r="U33" s="57" t="str">
        <f t="shared" si="3"/>
        <v/>
      </c>
      <c r="V33" s="590" t="str">
        <f>IF(M33="","","一式")</f>
        <v/>
      </c>
      <c r="W33" s="591"/>
      <c r="X33" s="585" t="str">
        <f>IF(U33="","",IF(($M$89-(SUM(入力シート!$AS$152:$AV$171,入力シート!$AS$176:$AV$185)))&gt;(入力シート!$T$12/入力シート!$BC$15),入力シート!$T$12*(入力シート!AH108/($M$89-(SUM(入力シート!$AS$152:$AV$171,入力シート!$AS$176:$AV$185)))),入力シート!AH108*入力シート!$BC$15))</f>
        <v/>
      </c>
      <c r="Y33" s="586"/>
      <c r="Z33" s="586"/>
      <c r="AA33" s="587"/>
      <c r="AB33" s="585" t="str">
        <f t="shared" si="6"/>
        <v/>
      </c>
      <c r="AC33" s="586"/>
      <c r="AD33" s="586"/>
      <c r="AE33" s="587"/>
      <c r="AF33" s="728"/>
      <c r="AG33" s="729"/>
      <c r="AH33" s="729"/>
      <c r="AI33" s="730"/>
      <c r="AJ33" s="707"/>
      <c r="AK33" s="708"/>
      <c r="AL33" s="748" t="str">
        <f>IF(M33="","",(VLOOKUP(A18,入力シート!$B$99:$AB$108,12,0)))</f>
        <v/>
      </c>
      <c r="AM33" s="749"/>
      <c r="AN33" s="749"/>
      <c r="AO33" s="749"/>
      <c r="AP33" s="749"/>
      <c r="AQ33" s="749"/>
      <c r="AR33" s="749"/>
      <c r="AS33" s="749" t="s">
        <v>282</v>
      </c>
      <c r="AT33" s="749"/>
      <c r="AU33" s="749" t="str">
        <f>IF(M33="","",(VLOOKUP(A18,入力シート!$B$99:$AB$108,16,0)))</f>
        <v/>
      </c>
      <c r="AV33" s="749"/>
      <c r="AW33" s="749"/>
      <c r="AX33" s="749"/>
      <c r="AY33" s="749"/>
      <c r="AZ33" s="749"/>
      <c r="BA33" s="750"/>
    </row>
    <row r="34" spans="3:53" s="54" customFormat="1" ht="13.5" customHeight="1">
      <c r="C34" s="56"/>
      <c r="D34" s="598" t="s">
        <v>283</v>
      </c>
      <c r="E34" s="598"/>
      <c r="F34" s="598"/>
      <c r="G34" s="598"/>
      <c r="H34" s="598"/>
      <c r="I34" s="598"/>
      <c r="J34" s="598"/>
      <c r="K34" s="598"/>
      <c r="L34" s="599"/>
      <c r="M34" s="585"/>
      <c r="N34" s="586"/>
      <c r="O34" s="586"/>
      <c r="P34" s="587"/>
      <c r="Q34" s="601"/>
      <c r="R34" s="602"/>
      <c r="S34" s="602"/>
      <c r="T34" s="602"/>
      <c r="U34" s="57"/>
      <c r="V34" s="590"/>
      <c r="W34" s="591"/>
      <c r="X34" s="585"/>
      <c r="Y34" s="586"/>
      <c r="Z34" s="586"/>
      <c r="AA34" s="587"/>
      <c r="AB34" s="585"/>
      <c r="AC34" s="586"/>
      <c r="AD34" s="586"/>
      <c r="AE34" s="587"/>
      <c r="AF34" s="728"/>
      <c r="AG34" s="729"/>
      <c r="AH34" s="729"/>
      <c r="AI34" s="729"/>
      <c r="AJ34" s="66"/>
      <c r="AK34" s="66"/>
      <c r="AL34" s="700"/>
      <c r="AM34" s="701"/>
      <c r="AN34" s="701"/>
      <c r="AO34" s="701"/>
      <c r="AP34" s="701"/>
      <c r="AQ34" s="701"/>
      <c r="AR34" s="701"/>
      <c r="AS34" s="701"/>
      <c r="AT34" s="701"/>
      <c r="AU34" s="701"/>
      <c r="AV34" s="701"/>
      <c r="AW34" s="701"/>
      <c r="AX34" s="701"/>
      <c r="AY34" s="701"/>
      <c r="AZ34" s="701"/>
      <c r="BA34" s="702"/>
    </row>
    <row r="35" spans="3:53" s="54" customFormat="1" ht="13.5" customHeight="1">
      <c r="C35" s="56"/>
      <c r="D35" s="766">
        <f>IF(ISNA(VLOOKUP(A9,入力シート!$B$112:$AG$131,3,FALSE)),"",VLOOKUP(A9,入力シート!$B$112:$AG$131,3,FALSE))</f>
        <v>0</v>
      </c>
      <c r="E35" s="766"/>
      <c r="F35" s="766"/>
      <c r="G35" s="766"/>
      <c r="H35" s="766"/>
      <c r="I35" s="766"/>
      <c r="J35" s="766"/>
      <c r="K35" s="766"/>
      <c r="L35" s="767"/>
      <c r="M35" s="585" t="str">
        <f>IF(VLOOKUP(A9,入力シート!$B$112:$AG$131,20,FALSE)="","",VLOOKUP(A9,入力シート!$B$112:$AG$131,20,FALSE))</f>
        <v/>
      </c>
      <c r="N35" s="586"/>
      <c r="O35" s="586"/>
      <c r="P35" s="587"/>
      <c r="Q35" s="601">
        <f>IF(ISNA(VLOOKUP(A9,入力シート!$B$112:$AG$131,25,FALSE)),"",VLOOKUP(A9,入力シート!$B$112:$AG$131,20,FALSE))</f>
        <v>0</v>
      </c>
      <c r="R35" s="602"/>
      <c r="S35" s="602"/>
      <c r="T35" s="602"/>
      <c r="U35" s="57" t="str">
        <f t="shared" ref="U35:U54" si="11">IF(V35="","","×")</f>
        <v/>
      </c>
      <c r="V35" s="590" t="str">
        <f t="shared" si="4"/>
        <v/>
      </c>
      <c r="W35" s="591"/>
      <c r="X35" s="585" t="str">
        <f>IF(U35="","",IF(($M$89-(SUM(入力シート!$AS$152:$AV$171,入力シート!$AS$176:$AV$185)))&gt;(入力シート!$T$12/入力シート!$BC$15),入力シート!$T$12*(入力シート!U112/($M$89-(SUM(入力シート!$AS$152:$AV$171,入力シート!$AS$176:$AV$185)))),入力シート!U112*入力シート!$BC$15))</f>
        <v/>
      </c>
      <c r="Y35" s="586"/>
      <c r="Z35" s="586"/>
      <c r="AA35" s="587"/>
      <c r="AB35" s="585" t="str">
        <f>IFERROR(M35-X35,"")</f>
        <v/>
      </c>
      <c r="AC35" s="586"/>
      <c r="AD35" s="586"/>
      <c r="AE35" s="587"/>
      <c r="AF35" s="728"/>
      <c r="AG35" s="729"/>
      <c r="AH35" s="729"/>
      <c r="AI35" s="730"/>
      <c r="AJ35" s="703" t="s">
        <v>284</v>
      </c>
      <c r="AK35" s="704"/>
      <c r="AL35" s="709" t="str">
        <f>IF(M35="","",(VLOOKUP(A9,入力シート!$B$112:$AG$131,12,0)))</f>
        <v/>
      </c>
      <c r="AM35" s="709"/>
      <c r="AN35" s="709"/>
      <c r="AO35" s="709"/>
      <c r="AP35" s="709"/>
      <c r="AQ35" s="709"/>
      <c r="AR35" s="709"/>
      <c r="AS35" s="709"/>
      <c r="AT35" s="709"/>
      <c r="AU35" s="709"/>
      <c r="AV35" s="709"/>
      <c r="AW35" s="709"/>
      <c r="AX35" s="709"/>
      <c r="AY35" s="709"/>
      <c r="AZ35" s="709"/>
      <c r="BA35" s="710"/>
    </row>
    <row r="36" spans="3:53" s="54" customFormat="1" ht="13.5" customHeight="1">
      <c r="C36" s="56"/>
      <c r="D36" s="766">
        <f>IF(ISNA(VLOOKUP(A10,入力シート!$B$112:$AG$131,3,FALSE)),"",VLOOKUP(A10,入力シート!$B$112:$AG$131,3,FALSE))</f>
        <v>0</v>
      </c>
      <c r="E36" s="766"/>
      <c r="F36" s="766"/>
      <c r="G36" s="766"/>
      <c r="H36" s="766"/>
      <c r="I36" s="766"/>
      <c r="J36" s="766"/>
      <c r="K36" s="766"/>
      <c r="L36" s="767"/>
      <c r="M36" s="585" t="str">
        <f>IF(VLOOKUP(A10,入力シート!$B$112:$AG$131,20,FALSE)="","",VLOOKUP(A10,入力シート!$B$112:$AG$131,20,FALSE))</f>
        <v/>
      </c>
      <c r="N36" s="586"/>
      <c r="O36" s="586"/>
      <c r="P36" s="587"/>
      <c r="Q36" s="601">
        <f>IF(ISNA(VLOOKUP(A10,入力シート!$B$112:$AG$131,25,FALSE)),"",VLOOKUP(A10,入力シート!$B$112:$AG$131,20,FALSE))</f>
        <v>0</v>
      </c>
      <c r="R36" s="602"/>
      <c r="S36" s="602"/>
      <c r="T36" s="602"/>
      <c r="U36" s="57" t="str">
        <f t="shared" si="11"/>
        <v/>
      </c>
      <c r="V36" s="590" t="str">
        <f t="shared" ref="V36:V55" si="12">IF(M36="","","一式")</f>
        <v/>
      </c>
      <c r="W36" s="591"/>
      <c r="X36" s="585" t="str">
        <f>IF(U36="","",IF(($M$89-(SUM(入力シート!$AS$152:$AV$171,入力シート!$AS$176:$AV$185)))&gt;(入力シート!$T$12/入力シート!$BC$15),入力シート!$T$12*(入力シート!U113/($M$89-(SUM(入力シート!$AS$152:$AV$171,入力シート!$AS$176:$AV$185)))),入力シート!U113*入力シート!$BC$15))</f>
        <v/>
      </c>
      <c r="Y36" s="586"/>
      <c r="Z36" s="586"/>
      <c r="AA36" s="587"/>
      <c r="AB36" s="585" t="str">
        <f t="shared" ref="AB36:AB54" si="13">IFERROR(M36-X36,"")</f>
        <v/>
      </c>
      <c r="AC36" s="586"/>
      <c r="AD36" s="586"/>
      <c r="AE36" s="587"/>
      <c r="AF36" s="728"/>
      <c r="AG36" s="729"/>
      <c r="AH36" s="729"/>
      <c r="AI36" s="730"/>
      <c r="AJ36" s="705"/>
      <c r="AK36" s="706"/>
      <c r="AL36" s="709" t="str">
        <f>IF(M36="","",(VLOOKUP(A10,入力シート!$B$112:$AG$131,12,0)))</f>
        <v/>
      </c>
      <c r="AM36" s="709"/>
      <c r="AN36" s="709"/>
      <c r="AO36" s="709"/>
      <c r="AP36" s="709"/>
      <c r="AQ36" s="709"/>
      <c r="AR36" s="709"/>
      <c r="AS36" s="709"/>
      <c r="AT36" s="709"/>
      <c r="AU36" s="709"/>
      <c r="AV36" s="709"/>
      <c r="AW36" s="709"/>
      <c r="AX36" s="709"/>
      <c r="AY36" s="709"/>
      <c r="AZ36" s="709"/>
      <c r="BA36" s="710"/>
    </row>
    <row r="37" spans="3:53" s="54" customFormat="1" ht="13.5" customHeight="1">
      <c r="C37" s="56"/>
      <c r="D37" s="766">
        <f>IF(ISNA(VLOOKUP(A11,入力シート!$B$112:$AG$131,3,FALSE)),"",VLOOKUP(A11,入力シート!$B$112:$AG$131,3,FALSE))</f>
        <v>0</v>
      </c>
      <c r="E37" s="766"/>
      <c r="F37" s="766"/>
      <c r="G37" s="766"/>
      <c r="H37" s="766"/>
      <c r="I37" s="766"/>
      <c r="J37" s="766"/>
      <c r="K37" s="766"/>
      <c r="L37" s="767"/>
      <c r="M37" s="585" t="str">
        <f>IF(VLOOKUP(A11,入力シート!$B$112:$AG$131,20,FALSE)="","",VLOOKUP(A11,入力シート!$B$112:$AG$131,20,FALSE))</f>
        <v/>
      </c>
      <c r="N37" s="586"/>
      <c r="O37" s="586"/>
      <c r="P37" s="587"/>
      <c r="Q37" s="601">
        <f>IF(ISNA(VLOOKUP(A11,入力シート!$B$112:$AG$131,25,FALSE)),"",VLOOKUP(A11,入力シート!$B$112:$AG$131,20,FALSE))</f>
        <v>0</v>
      </c>
      <c r="R37" s="602"/>
      <c r="S37" s="602"/>
      <c r="T37" s="602"/>
      <c r="U37" s="57" t="str">
        <f t="shared" si="11"/>
        <v/>
      </c>
      <c r="V37" s="590" t="str">
        <f t="shared" si="12"/>
        <v/>
      </c>
      <c r="W37" s="591"/>
      <c r="X37" s="585" t="str">
        <f>IF(U37="","",IF(($M$89-(SUM(入力シート!$AS$152:$AV$171,入力シート!$AS$176:$AV$185)))&gt;(入力シート!$T$12/入力シート!$BC$15),入力シート!$T$12*(入力シート!U114/($M$89-(SUM(入力シート!$AS$152:$AV$171,入力シート!$AS$176:$AV$185)))),入力シート!U114*入力シート!$BC$15))</f>
        <v/>
      </c>
      <c r="Y37" s="586"/>
      <c r="Z37" s="586"/>
      <c r="AA37" s="587"/>
      <c r="AB37" s="585" t="str">
        <f t="shared" si="13"/>
        <v/>
      </c>
      <c r="AC37" s="586"/>
      <c r="AD37" s="586"/>
      <c r="AE37" s="587"/>
      <c r="AF37" s="728"/>
      <c r="AG37" s="729"/>
      <c r="AH37" s="729"/>
      <c r="AI37" s="730"/>
      <c r="AJ37" s="705"/>
      <c r="AK37" s="706"/>
      <c r="AL37" s="709" t="str">
        <f>IF(M37="","",(VLOOKUP(A11,入力シート!$B$112:$AG$131,12,0)))</f>
        <v/>
      </c>
      <c r="AM37" s="709"/>
      <c r="AN37" s="709"/>
      <c r="AO37" s="709"/>
      <c r="AP37" s="709"/>
      <c r="AQ37" s="709"/>
      <c r="AR37" s="709"/>
      <c r="AS37" s="709"/>
      <c r="AT37" s="709"/>
      <c r="AU37" s="709"/>
      <c r="AV37" s="709"/>
      <c r="AW37" s="709"/>
      <c r="AX37" s="709"/>
      <c r="AY37" s="709"/>
      <c r="AZ37" s="709"/>
      <c r="BA37" s="710"/>
    </row>
    <row r="38" spans="3:53" s="54" customFormat="1" ht="13.5" customHeight="1">
      <c r="C38" s="56"/>
      <c r="D38" s="766">
        <f>IF(ISNA(VLOOKUP(A12,入力シート!$B$112:$AG$131,3,FALSE)),"",VLOOKUP(A12,入力シート!$B$112:$AG$131,3,FALSE))</f>
        <v>0</v>
      </c>
      <c r="E38" s="766"/>
      <c r="F38" s="766"/>
      <c r="G38" s="766"/>
      <c r="H38" s="766"/>
      <c r="I38" s="766"/>
      <c r="J38" s="766"/>
      <c r="K38" s="766"/>
      <c r="L38" s="767"/>
      <c r="M38" s="585" t="str">
        <f>IF(VLOOKUP(A12,入力シート!$B$112:$AG$131,20,FALSE)="","",VLOOKUP(A12,入力シート!$B$112:$AG$131,20,FALSE))</f>
        <v/>
      </c>
      <c r="N38" s="586"/>
      <c r="O38" s="586"/>
      <c r="P38" s="587"/>
      <c r="Q38" s="601">
        <f>IF(ISNA(VLOOKUP(A12,入力シート!$B$112:$AG$131,25,FALSE)),"",VLOOKUP(A12,入力シート!$B$112:$AG$131,20,FALSE))</f>
        <v>0</v>
      </c>
      <c r="R38" s="602"/>
      <c r="S38" s="602"/>
      <c r="T38" s="602"/>
      <c r="U38" s="57" t="str">
        <f t="shared" si="11"/>
        <v/>
      </c>
      <c r="V38" s="590" t="str">
        <f t="shared" si="12"/>
        <v/>
      </c>
      <c r="W38" s="591"/>
      <c r="X38" s="585" t="str">
        <f>IF(U38="","",IF(($M$89-(SUM(入力シート!$AS$152:$AV$171,入力シート!$AS$176:$AV$185)))&gt;(入力シート!$T$12/入力シート!$BC$15),入力シート!$T$12*(入力シート!U115/($M$89-(SUM(入力シート!$AS$152:$AV$171,入力シート!$AS$176:$AV$185)))),入力シート!U115*入力シート!$BC$15))</f>
        <v/>
      </c>
      <c r="Y38" s="586"/>
      <c r="Z38" s="586"/>
      <c r="AA38" s="587"/>
      <c r="AB38" s="585" t="str">
        <f t="shared" si="13"/>
        <v/>
      </c>
      <c r="AC38" s="586"/>
      <c r="AD38" s="586"/>
      <c r="AE38" s="587"/>
      <c r="AF38" s="728"/>
      <c r="AG38" s="729"/>
      <c r="AH38" s="729"/>
      <c r="AI38" s="730"/>
      <c r="AJ38" s="705"/>
      <c r="AK38" s="706"/>
      <c r="AL38" s="709" t="str">
        <f>IF(M38="","",(VLOOKUP(A12,入力シート!$B$112:$AG$131,12,0)))</f>
        <v/>
      </c>
      <c r="AM38" s="709"/>
      <c r="AN38" s="709"/>
      <c r="AO38" s="709"/>
      <c r="AP38" s="709"/>
      <c r="AQ38" s="709"/>
      <c r="AR38" s="709"/>
      <c r="AS38" s="709"/>
      <c r="AT38" s="709"/>
      <c r="AU38" s="709"/>
      <c r="AV38" s="709"/>
      <c r="AW38" s="709"/>
      <c r="AX38" s="709"/>
      <c r="AY38" s="709"/>
      <c r="AZ38" s="709"/>
      <c r="BA38" s="710"/>
    </row>
    <row r="39" spans="3:53" s="54" customFormat="1" ht="13.5" customHeight="1">
      <c r="C39" s="56"/>
      <c r="D39" s="766">
        <f>IF(ISNA(VLOOKUP(A13,入力シート!$B$112:$AG$131,3,FALSE)),"",VLOOKUP(A13,入力シート!$B$112:$AG$131,3,FALSE))</f>
        <v>0</v>
      </c>
      <c r="E39" s="766"/>
      <c r="F39" s="766"/>
      <c r="G39" s="766"/>
      <c r="H39" s="766"/>
      <c r="I39" s="766"/>
      <c r="J39" s="766"/>
      <c r="K39" s="766"/>
      <c r="L39" s="767"/>
      <c r="M39" s="585" t="str">
        <f>IF(VLOOKUP(A13,入力シート!$B$112:$AG$131,20,FALSE)="","",VLOOKUP(A13,入力シート!$B$112:$AG$131,20,FALSE))</f>
        <v/>
      </c>
      <c r="N39" s="586"/>
      <c r="O39" s="586"/>
      <c r="P39" s="587"/>
      <c r="Q39" s="601">
        <f>IF(ISNA(VLOOKUP(A13,入力シート!$B$112:$AG$131,25,FALSE)),"",VLOOKUP(A13,入力シート!$B$112:$AG$131,20,FALSE))</f>
        <v>0</v>
      </c>
      <c r="R39" s="602"/>
      <c r="S39" s="602"/>
      <c r="T39" s="602"/>
      <c r="U39" s="57" t="str">
        <f t="shared" si="11"/>
        <v/>
      </c>
      <c r="V39" s="590" t="str">
        <f t="shared" si="12"/>
        <v/>
      </c>
      <c r="W39" s="591"/>
      <c r="X39" s="585" t="str">
        <f>IF(U39="","",IF(($M$89-(SUM(入力シート!$AS$152:$AV$171,入力シート!$AS$176:$AV$185)))&gt;(入力シート!$T$12/入力シート!$BC$15),入力シート!$T$12*(入力シート!U116/($M$89-(SUM(入力シート!$AS$152:$AV$171,入力シート!$AS$176:$AV$185)))),入力シート!U116*入力シート!$BC$15))</f>
        <v/>
      </c>
      <c r="Y39" s="586"/>
      <c r="Z39" s="586"/>
      <c r="AA39" s="587"/>
      <c r="AB39" s="585" t="str">
        <f t="shared" si="13"/>
        <v/>
      </c>
      <c r="AC39" s="586"/>
      <c r="AD39" s="586"/>
      <c r="AE39" s="587"/>
      <c r="AF39" s="728"/>
      <c r="AG39" s="729"/>
      <c r="AH39" s="729"/>
      <c r="AI39" s="730"/>
      <c r="AJ39" s="705"/>
      <c r="AK39" s="706"/>
      <c r="AL39" s="709" t="str">
        <f>IF(M39="","",(VLOOKUP(A13,入力シート!$B$112:$AG$131,12,0)))</f>
        <v/>
      </c>
      <c r="AM39" s="709"/>
      <c r="AN39" s="709"/>
      <c r="AO39" s="709"/>
      <c r="AP39" s="709"/>
      <c r="AQ39" s="709"/>
      <c r="AR39" s="709"/>
      <c r="AS39" s="709"/>
      <c r="AT39" s="709"/>
      <c r="AU39" s="709"/>
      <c r="AV39" s="709"/>
      <c r="AW39" s="709"/>
      <c r="AX39" s="709"/>
      <c r="AY39" s="709"/>
      <c r="AZ39" s="709"/>
      <c r="BA39" s="710"/>
    </row>
    <row r="40" spans="3:53" s="54" customFormat="1" ht="13.5" customHeight="1">
      <c r="C40" s="56"/>
      <c r="D40" s="766">
        <f>IF(ISNA(VLOOKUP(A14,入力シート!$B$112:$AG$131,3,FALSE)),"",VLOOKUP(A14,入力シート!$B$112:$AG$131,3,FALSE))</f>
        <v>0</v>
      </c>
      <c r="E40" s="766"/>
      <c r="F40" s="766"/>
      <c r="G40" s="766"/>
      <c r="H40" s="766"/>
      <c r="I40" s="766"/>
      <c r="J40" s="766"/>
      <c r="K40" s="766"/>
      <c r="L40" s="767"/>
      <c r="M40" s="585" t="str">
        <f>IF(VLOOKUP(A14,入力シート!$B$112:$AG$131,20,FALSE)="","",VLOOKUP(A14,入力シート!$B$112:$AG$131,20,FALSE))</f>
        <v/>
      </c>
      <c r="N40" s="586"/>
      <c r="O40" s="586"/>
      <c r="P40" s="587"/>
      <c r="Q40" s="601">
        <f>IF(ISNA(VLOOKUP(A14,入力シート!$B$112:$AG$131,25,FALSE)),"",VLOOKUP(A14,入力シート!$B$112:$AG$131,20,FALSE))</f>
        <v>0</v>
      </c>
      <c r="R40" s="602"/>
      <c r="S40" s="602"/>
      <c r="T40" s="602"/>
      <c r="U40" s="57" t="str">
        <f t="shared" si="11"/>
        <v/>
      </c>
      <c r="V40" s="590" t="str">
        <f t="shared" si="12"/>
        <v/>
      </c>
      <c r="W40" s="591"/>
      <c r="X40" s="585" t="str">
        <f>IF(U40="","",IF(($M$89-(SUM(入力シート!$AS$152:$AV$171,入力シート!$AS$176:$AV$185)))&gt;(入力シート!$T$12/入力シート!$BC$15),入力シート!$T$12*(入力シート!U117/($M$89-(SUM(入力シート!$AS$152:$AV$171,入力シート!$AS$176:$AV$185)))),入力シート!U117*入力シート!$BC$15))</f>
        <v/>
      </c>
      <c r="Y40" s="586"/>
      <c r="Z40" s="586"/>
      <c r="AA40" s="587"/>
      <c r="AB40" s="585" t="str">
        <f t="shared" si="13"/>
        <v/>
      </c>
      <c r="AC40" s="586"/>
      <c r="AD40" s="586"/>
      <c r="AE40" s="587"/>
      <c r="AF40" s="728"/>
      <c r="AG40" s="729"/>
      <c r="AH40" s="729"/>
      <c r="AI40" s="730"/>
      <c r="AJ40" s="705"/>
      <c r="AK40" s="706"/>
      <c r="AL40" s="709" t="str">
        <f>IF(M40="","",(VLOOKUP(A14,入力シート!$B$112:$AG$131,12,0)))</f>
        <v/>
      </c>
      <c r="AM40" s="709"/>
      <c r="AN40" s="709"/>
      <c r="AO40" s="709"/>
      <c r="AP40" s="709"/>
      <c r="AQ40" s="709"/>
      <c r="AR40" s="709"/>
      <c r="AS40" s="709"/>
      <c r="AT40" s="709"/>
      <c r="AU40" s="709"/>
      <c r="AV40" s="709"/>
      <c r="AW40" s="709"/>
      <c r="AX40" s="709"/>
      <c r="AY40" s="709"/>
      <c r="AZ40" s="709"/>
      <c r="BA40" s="710"/>
    </row>
    <row r="41" spans="3:53" s="54" customFormat="1" ht="13.5" customHeight="1">
      <c r="C41" s="56"/>
      <c r="D41" s="766">
        <f>IF(ISNA(VLOOKUP(A15,入力シート!$B$112:$AG$131,3,FALSE)),"",VLOOKUP(A15,入力シート!$B$112:$AG$131,3,FALSE))</f>
        <v>0</v>
      </c>
      <c r="E41" s="766"/>
      <c r="F41" s="766"/>
      <c r="G41" s="766"/>
      <c r="H41" s="766"/>
      <c r="I41" s="766"/>
      <c r="J41" s="766"/>
      <c r="K41" s="766"/>
      <c r="L41" s="767"/>
      <c r="M41" s="585" t="str">
        <f>IF(VLOOKUP(A15,入力シート!$B$112:$AG$131,20,FALSE)="","",VLOOKUP(A15,入力シート!$B$112:$AG$131,20,FALSE))</f>
        <v/>
      </c>
      <c r="N41" s="586"/>
      <c r="O41" s="586"/>
      <c r="P41" s="587"/>
      <c r="Q41" s="601">
        <f>IF(ISNA(VLOOKUP(A15,入力シート!$B$112:$AG$131,25,FALSE)),"",VLOOKUP(A15,入力シート!$B$112:$AG$131,20,FALSE))</f>
        <v>0</v>
      </c>
      <c r="R41" s="602"/>
      <c r="S41" s="602"/>
      <c r="T41" s="602"/>
      <c r="U41" s="57" t="str">
        <f t="shared" si="11"/>
        <v/>
      </c>
      <c r="V41" s="590" t="str">
        <f t="shared" si="12"/>
        <v/>
      </c>
      <c r="W41" s="591"/>
      <c r="X41" s="585" t="str">
        <f>IF(U41="","",IF(($M$89-(SUM(入力シート!$AS$152:$AV$171,入力シート!$AS$176:$AV$185)))&gt;(入力シート!$T$12/入力シート!$BC$15),入力シート!$T$12*(入力シート!U118/($M$89-(SUM(入力シート!$AS$152:$AV$171,入力シート!$AS$176:$AV$185)))),入力シート!U118*入力シート!$BC$15))</f>
        <v/>
      </c>
      <c r="Y41" s="586"/>
      <c r="Z41" s="586"/>
      <c r="AA41" s="587"/>
      <c r="AB41" s="585" t="str">
        <f t="shared" si="13"/>
        <v/>
      </c>
      <c r="AC41" s="586"/>
      <c r="AD41" s="586"/>
      <c r="AE41" s="587"/>
      <c r="AF41" s="728"/>
      <c r="AG41" s="729"/>
      <c r="AH41" s="729"/>
      <c r="AI41" s="730"/>
      <c r="AJ41" s="705"/>
      <c r="AK41" s="706"/>
      <c r="AL41" s="709" t="str">
        <f>IF(M41="","",(VLOOKUP(A15,入力シート!$B$112:$AG$131,12,0)))</f>
        <v/>
      </c>
      <c r="AM41" s="709"/>
      <c r="AN41" s="709"/>
      <c r="AO41" s="709"/>
      <c r="AP41" s="709"/>
      <c r="AQ41" s="709"/>
      <c r="AR41" s="709"/>
      <c r="AS41" s="709"/>
      <c r="AT41" s="709"/>
      <c r="AU41" s="709"/>
      <c r="AV41" s="709"/>
      <c r="AW41" s="709"/>
      <c r="AX41" s="709"/>
      <c r="AY41" s="709"/>
      <c r="AZ41" s="709"/>
      <c r="BA41" s="710"/>
    </row>
    <row r="42" spans="3:53" s="54" customFormat="1" ht="13.5" customHeight="1">
      <c r="C42" s="56"/>
      <c r="D42" s="766">
        <f>IF(ISNA(VLOOKUP(A16,入力シート!$B$112:$AG$131,3,FALSE)),"",VLOOKUP(A16,入力シート!$B$112:$AG$131,3,FALSE))</f>
        <v>0</v>
      </c>
      <c r="E42" s="766"/>
      <c r="F42" s="766"/>
      <c r="G42" s="766"/>
      <c r="H42" s="766"/>
      <c r="I42" s="766"/>
      <c r="J42" s="766"/>
      <c r="K42" s="766"/>
      <c r="L42" s="767"/>
      <c r="M42" s="585" t="str">
        <f>IF(VLOOKUP(A16,入力シート!$B$112:$AG$131,20,FALSE)="","",VLOOKUP(A16,入力シート!$B$112:$AG$131,20,FALSE))</f>
        <v/>
      </c>
      <c r="N42" s="586"/>
      <c r="O42" s="586"/>
      <c r="P42" s="587"/>
      <c r="Q42" s="601">
        <f>IF(ISNA(VLOOKUP(A16,入力シート!$B$112:$AG$131,25,FALSE)),"",VLOOKUP(A16,入力シート!$B$112:$AG$131,20,FALSE))</f>
        <v>0</v>
      </c>
      <c r="R42" s="602"/>
      <c r="S42" s="602"/>
      <c r="T42" s="602"/>
      <c r="U42" s="57" t="str">
        <f t="shared" si="11"/>
        <v/>
      </c>
      <c r="V42" s="590" t="str">
        <f t="shared" si="12"/>
        <v/>
      </c>
      <c r="W42" s="591"/>
      <c r="X42" s="585" t="str">
        <f>IF(U42="","",IF(($M$89-(SUM(入力シート!$AS$152:$AV$171,入力シート!$AS$176:$AV$185)))&gt;(入力シート!$T$12/入力シート!$BC$15),入力シート!$T$12*(入力シート!U119/($M$89-(SUM(入力シート!$AS$152:$AV$171,入力シート!$AS$176:$AV$185)))),入力シート!U119*入力シート!$BC$15))</f>
        <v/>
      </c>
      <c r="Y42" s="586"/>
      <c r="Z42" s="586"/>
      <c r="AA42" s="587"/>
      <c r="AB42" s="585" t="str">
        <f t="shared" si="13"/>
        <v/>
      </c>
      <c r="AC42" s="586"/>
      <c r="AD42" s="586"/>
      <c r="AE42" s="587"/>
      <c r="AF42" s="728"/>
      <c r="AG42" s="729"/>
      <c r="AH42" s="729"/>
      <c r="AI42" s="730"/>
      <c r="AJ42" s="705"/>
      <c r="AK42" s="706"/>
      <c r="AL42" s="709" t="str">
        <f>IF(M42="","",(VLOOKUP(A16,入力シート!$B$112:$AG$131,12,0)))</f>
        <v/>
      </c>
      <c r="AM42" s="709"/>
      <c r="AN42" s="709"/>
      <c r="AO42" s="709"/>
      <c r="AP42" s="709"/>
      <c r="AQ42" s="709"/>
      <c r="AR42" s="709"/>
      <c r="AS42" s="709"/>
      <c r="AT42" s="709"/>
      <c r="AU42" s="709"/>
      <c r="AV42" s="709"/>
      <c r="AW42" s="709"/>
      <c r="AX42" s="709"/>
      <c r="AY42" s="709"/>
      <c r="AZ42" s="709"/>
      <c r="BA42" s="710"/>
    </row>
    <row r="43" spans="3:53" s="54" customFormat="1" ht="13.5" customHeight="1">
      <c r="C43" s="56"/>
      <c r="D43" s="766">
        <f>IF(ISNA(VLOOKUP(A17,入力シート!$B$112:$AG$131,3,FALSE)),"",VLOOKUP(A17,入力シート!$B$112:$AG$131,3,FALSE))</f>
        <v>0</v>
      </c>
      <c r="E43" s="766"/>
      <c r="F43" s="766"/>
      <c r="G43" s="766"/>
      <c r="H43" s="766"/>
      <c r="I43" s="766"/>
      <c r="J43" s="766"/>
      <c r="K43" s="766"/>
      <c r="L43" s="767"/>
      <c r="M43" s="585" t="str">
        <f>IF(VLOOKUP(A17,入力シート!$B$112:$AG$131,20,FALSE)="","",VLOOKUP(A17,入力シート!$B$112:$AG$131,20,FALSE))</f>
        <v/>
      </c>
      <c r="N43" s="586"/>
      <c r="O43" s="586"/>
      <c r="P43" s="587"/>
      <c r="Q43" s="601">
        <f>IF(ISNA(VLOOKUP(A17,入力シート!$B$112:$AG$131,25,FALSE)),"",VLOOKUP(A17,入力シート!$B$112:$AG$131,20,FALSE))</f>
        <v>0</v>
      </c>
      <c r="R43" s="602"/>
      <c r="S43" s="602"/>
      <c r="T43" s="602"/>
      <c r="U43" s="57" t="str">
        <f t="shared" si="11"/>
        <v/>
      </c>
      <c r="V43" s="590" t="str">
        <f t="shared" si="12"/>
        <v/>
      </c>
      <c r="W43" s="591"/>
      <c r="X43" s="585" t="str">
        <f>IF(U43="","",IF(($M$89-(SUM(入力シート!$AS$152:$AV$171,入力シート!$AS$176:$AV$185)))&gt;(入力シート!$T$12/入力シート!$BC$15),入力シート!$T$12*(入力シート!U120/($M$89-(SUM(入力シート!$AS$152:$AV$171,入力シート!$AS$176:$AV$185)))),入力シート!U120*入力シート!$BC$15))</f>
        <v/>
      </c>
      <c r="Y43" s="586"/>
      <c r="Z43" s="586"/>
      <c r="AA43" s="587"/>
      <c r="AB43" s="585" t="str">
        <f t="shared" si="13"/>
        <v/>
      </c>
      <c r="AC43" s="586"/>
      <c r="AD43" s="586"/>
      <c r="AE43" s="587"/>
      <c r="AF43" s="728"/>
      <c r="AG43" s="729"/>
      <c r="AH43" s="729"/>
      <c r="AI43" s="730"/>
      <c r="AJ43" s="705"/>
      <c r="AK43" s="706"/>
      <c r="AL43" s="709" t="str">
        <f>IF(M43="","",(VLOOKUP(A17,入力シート!$B$112:$AG$131,12,0)))</f>
        <v/>
      </c>
      <c r="AM43" s="709"/>
      <c r="AN43" s="709"/>
      <c r="AO43" s="709"/>
      <c r="AP43" s="709"/>
      <c r="AQ43" s="709"/>
      <c r="AR43" s="709"/>
      <c r="AS43" s="709"/>
      <c r="AT43" s="709"/>
      <c r="AU43" s="709"/>
      <c r="AV43" s="709"/>
      <c r="AW43" s="709"/>
      <c r="AX43" s="709"/>
      <c r="AY43" s="709"/>
      <c r="AZ43" s="709"/>
      <c r="BA43" s="710"/>
    </row>
    <row r="44" spans="3:53" s="54" customFormat="1" ht="13.5" customHeight="1">
      <c r="C44" s="56"/>
      <c r="D44" s="766">
        <f>IF(ISNA(VLOOKUP(A18,入力シート!$B$112:$AG$131,3,FALSE)),"",VLOOKUP(A18,入力シート!$B$112:$AG$131,3,FALSE))</f>
        <v>0</v>
      </c>
      <c r="E44" s="766"/>
      <c r="F44" s="766"/>
      <c r="G44" s="766"/>
      <c r="H44" s="766"/>
      <c r="I44" s="766"/>
      <c r="J44" s="766"/>
      <c r="K44" s="766"/>
      <c r="L44" s="767"/>
      <c r="M44" s="585" t="str">
        <f>IF(VLOOKUP(A18,入力シート!$B$112:$AG$131,20,FALSE)="","",VLOOKUP(A18,入力シート!$B$112:$AG$131,20,FALSE))</f>
        <v/>
      </c>
      <c r="N44" s="586"/>
      <c r="O44" s="586"/>
      <c r="P44" s="587"/>
      <c r="Q44" s="601">
        <f>IF(ISNA(VLOOKUP(A18,入力シート!$B$112:$AG$131,25,FALSE)),"",VLOOKUP(A18,入力シート!$B$112:$AG$131,20,FALSE))</f>
        <v>0</v>
      </c>
      <c r="R44" s="602"/>
      <c r="S44" s="602"/>
      <c r="T44" s="602"/>
      <c r="U44" s="57" t="str">
        <f t="shared" si="11"/>
        <v/>
      </c>
      <c r="V44" s="590" t="str">
        <f t="shared" si="12"/>
        <v/>
      </c>
      <c r="W44" s="591"/>
      <c r="X44" s="585" t="str">
        <f>IF(U44="","",IF(($M$89-(SUM(入力シート!$AS$152:$AV$171,入力シート!$AS$176:$AV$185)))&gt;(入力シート!$T$12/入力シート!$BC$15),入力シート!$T$12*(入力シート!U121/($M$89-(SUM(入力シート!$AS$152:$AV$171,入力シート!$AS$176:$AV$185)))),入力シート!U121*入力シート!$BC$15))</f>
        <v/>
      </c>
      <c r="Y44" s="586"/>
      <c r="Z44" s="586"/>
      <c r="AA44" s="587"/>
      <c r="AB44" s="585" t="str">
        <f t="shared" si="13"/>
        <v/>
      </c>
      <c r="AC44" s="586"/>
      <c r="AD44" s="586"/>
      <c r="AE44" s="587"/>
      <c r="AF44" s="728"/>
      <c r="AG44" s="729"/>
      <c r="AH44" s="729"/>
      <c r="AI44" s="730"/>
      <c r="AJ44" s="705"/>
      <c r="AK44" s="706"/>
      <c r="AL44" s="709" t="str">
        <f>IF(M44="","",(VLOOKUP(A18,入力シート!$B$112:$AG$131,12,0)))</f>
        <v/>
      </c>
      <c r="AM44" s="709"/>
      <c r="AN44" s="709"/>
      <c r="AO44" s="709"/>
      <c r="AP44" s="709"/>
      <c r="AQ44" s="709"/>
      <c r="AR44" s="709"/>
      <c r="AS44" s="709"/>
      <c r="AT44" s="709"/>
      <c r="AU44" s="709"/>
      <c r="AV44" s="709"/>
      <c r="AW44" s="709"/>
      <c r="AX44" s="709"/>
      <c r="AY44" s="709"/>
      <c r="AZ44" s="709"/>
      <c r="BA44" s="710"/>
    </row>
    <row r="45" spans="3:53" s="54" customFormat="1" ht="13.5" customHeight="1">
      <c r="C45" s="56"/>
      <c r="D45" s="766">
        <f>IF(ISNA(VLOOKUP(A19,入力シート!$B$112:$AG$131,3,FALSE)),"",VLOOKUP(A19,入力シート!$B$112:$AG$131,3,FALSE))</f>
        <v>0</v>
      </c>
      <c r="E45" s="766"/>
      <c r="F45" s="766"/>
      <c r="G45" s="766"/>
      <c r="H45" s="766"/>
      <c r="I45" s="766"/>
      <c r="J45" s="766"/>
      <c r="K45" s="766"/>
      <c r="L45" s="767"/>
      <c r="M45" s="585" t="str">
        <f>IF(VLOOKUP(A19,入力シート!$B$112:$AG$131,20,FALSE)="","",VLOOKUP(A19,入力シート!$B$112:$AG$131,20,FALSE))</f>
        <v/>
      </c>
      <c r="N45" s="586"/>
      <c r="O45" s="586"/>
      <c r="P45" s="587"/>
      <c r="Q45" s="601">
        <f>IF(ISNA(VLOOKUP(A19,入力シート!$B$112:$AG$131,25,FALSE)),"",VLOOKUP(A19,入力シート!$B$112:$AG$131,20,FALSE))</f>
        <v>0</v>
      </c>
      <c r="R45" s="602"/>
      <c r="S45" s="602"/>
      <c r="T45" s="602"/>
      <c r="U45" s="57" t="str">
        <f t="shared" si="11"/>
        <v/>
      </c>
      <c r="V45" s="590" t="str">
        <f t="shared" si="12"/>
        <v/>
      </c>
      <c r="W45" s="591"/>
      <c r="X45" s="585" t="str">
        <f>IF(U45="","",IF(($M$89-(SUM(入力シート!$AS$152:$AV$171,入力シート!$AS$176:$AV$185)))&gt;(入力シート!$T$12/入力シート!$BC$15),入力シート!$T$12*(入力シート!U122/($M$89-(SUM(入力シート!$AS$152:$AV$171,入力シート!$AS$176:$AV$185)))),入力シート!U122*入力シート!$BC$15))</f>
        <v/>
      </c>
      <c r="Y45" s="586"/>
      <c r="Z45" s="586"/>
      <c r="AA45" s="587"/>
      <c r="AB45" s="585" t="str">
        <f t="shared" si="13"/>
        <v/>
      </c>
      <c r="AC45" s="586"/>
      <c r="AD45" s="586"/>
      <c r="AE45" s="587"/>
      <c r="AF45" s="728"/>
      <c r="AG45" s="729"/>
      <c r="AH45" s="729"/>
      <c r="AI45" s="730"/>
      <c r="AJ45" s="705"/>
      <c r="AK45" s="706"/>
      <c r="AL45" s="709" t="str">
        <f>IF(M45="","",(VLOOKUP(A19,入力シート!$B$112:$AG$131,12,0)))</f>
        <v/>
      </c>
      <c r="AM45" s="709"/>
      <c r="AN45" s="709"/>
      <c r="AO45" s="709"/>
      <c r="AP45" s="709"/>
      <c r="AQ45" s="709"/>
      <c r="AR45" s="709"/>
      <c r="AS45" s="709"/>
      <c r="AT45" s="709"/>
      <c r="AU45" s="709"/>
      <c r="AV45" s="709"/>
      <c r="AW45" s="709"/>
      <c r="AX45" s="709"/>
      <c r="AY45" s="709"/>
      <c r="AZ45" s="709"/>
      <c r="BA45" s="710"/>
    </row>
    <row r="46" spans="3:53" s="54" customFormat="1" ht="13.5" customHeight="1">
      <c r="C46" s="56"/>
      <c r="D46" s="766">
        <f>IF(ISNA(VLOOKUP(A20,入力シート!$B$112:$AG$131,3,FALSE)),"",VLOOKUP(A20,入力シート!$B$112:$AG$131,3,FALSE))</f>
        <v>0</v>
      </c>
      <c r="E46" s="766"/>
      <c r="F46" s="766"/>
      <c r="G46" s="766"/>
      <c r="H46" s="766"/>
      <c r="I46" s="766"/>
      <c r="J46" s="766"/>
      <c r="K46" s="766"/>
      <c r="L46" s="767"/>
      <c r="M46" s="585" t="str">
        <f>IF(VLOOKUP(A20,入力シート!$B$112:$AG$131,20,FALSE)="","",VLOOKUP(A20,入力シート!$B$112:$AG$131,20,FALSE))</f>
        <v/>
      </c>
      <c r="N46" s="586"/>
      <c r="O46" s="586"/>
      <c r="P46" s="587"/>
      <c r="Q46" s="601">
        <f>IF(ISNA(VLOOKUP(A20,入力シート!$B$112:$AG$131,25,FALSE)),"",VLOOKUP(A20,入力シート!$B$112:$AG$131,20,FALSE))</f>
        <v>0</v>
      </c>
      <c r="R46" s="602"/>
      <c r="S46" s="602"/>
      <c r="T46" s="602"/>
      <c r="U46" s="57" t="str">
        <f t="shared" si="11"/>
        <v/>
      </c>
      <c r="V46" s="590" t="str">
        <f t="shared" si="12"/>
        <v/>
      </c>
      <c r="W46" s="591"/>
      <c r="X46" s="585" t="str">
        <f>IF(U46="","",IF(($M$89-(SUM(入力シート!$AS$152:$AV$171,入力シート!$AS$176:$AV$185)))&gt;(入力シート!$T$12/入力シート!$BC$15),入力シート!$T$12*(入力シート!U123/($M$89-(SUM(入力シート!$AS$152:$AV$171,入力シート!$AS$176:$AV$185)))),入力シート!U123*入力シート!$BC$15))</f>
        <v/>
      </c>
      <c r="Y46" s="586"/>
      <c r="Z46" s="586"/>
      <c r="AA46" s="587"/>
      <c r="AB46" s="585" t="str">
        <f t="shared" si="13"/>
        <v/>
      </c>
      <c r="AC46" s="586"/>
      <c r="AD46" s="586"/>
      <c r="AE46" s="587"/>
      <c r="AF46" s="728"/>
      <c r="AG46" s="729"/>
      <c r="AH46" s="729"/>
      <c r="AI46" s="730"/>
      <c r="AJ46" s="705"/>
      <c r="AK46" s="706"/>
      <c r="AL46" s="709" t="str">
        <f>IF(M46="","",(VLOOKUP(A20,入力シート!$B$112:$AG$131,12,0)))</f>
        <v/>
      </c>
      <c r="AM46" s="709"/>
      <c r="AN46" s="709"/>
      <c r="AO46" s="709"/>
      <c r="AP46" s="709"/>
      <c r="AQ46" s="709"/>
      <c r="AR46" s="709"/>
      <c r="AS46" s="709"/>
      <c r="AT46" s="709"/>
      <c r="AU46" s="709"/>
      <c r="AV46" s="709"/>
      <c r="AW46" s="709"/>
      <c r="AX46" s="709"/>
      <c r="AY46" s="709"/>
      <c r="AZ46" s="709"/>
      <c r="BA46" s="710"/>
    </row>
    <row r="47" spans="3:53" s="54" customFormat="1" ht="13.5" customHeight="1">
      <c r="C47" s="56"/>
      <c r="D47" s="766">
        <f>IF(ISNA(VLOOKUP(A21,入力シート!$B$112:$AG$131,3,FALSE)),"",VLOOKUP(A21,入力シート!$B$112:$AG$131,3,FALSE))</f>
        <v>0</v>
      </c>
      <c r="E47" s="766"/>
      <c r="F47" s="766"/>
      <c r="G47" s="766"/>
      <c r="H47" s="766"/>
      <c r="I47" s="766"/>
      <c r="J47" s="766"/>
      <c r="K47" s="766"/>
      <c r="L47" s="767"/>
      <c r="M47" s="585" t="str">
        <f>IF(VLOOKUP(A21,入力シート!$B$112:$AG$131,20,FALSE)="","",VLOOKUP(A21,入力シート!$B$112:$AG$131,20,FALSE))</f>
        <v/>
      </c>
      <c r="N47" s="586"/>
      <c r="O47" s="586"/>
      <c r="P47" s="587"/>
      <c r="Q47" s="601">
        <f>IF(ISNA(VLOOKUP(A21,入力シート!$B$112:$AG$131,25,FALSE)),"",VLOOKUP(A21,入力シート!$B$112:$AG$131,20,FALSE))</f>
        <v>0</v>
      </c>
      <c r="R47" s="602"/>
      <c r="S47" s="602"/>
      <c r="T47" s="602"/>
      <c r="U47" s="57" t="str">
        <f t="shared" si="11"/>
        <v/>
      </c>
      <c r="V47" s="590" t="str">
        <f t="shared" si="12"/>
        <v/>
      </c>
      <c r="W47" s="591"/>
      <c r="X47" s="585" t="str">
        <f>IF(U47="","",IF(($M$89-(SUM(入力シート!$AS$152:$AV$171,入力シート!$AS$176:$AV$185)))&gt;(入力シート!$T$12/入力シート!$BC$15),入力シート!$T$12*(入力シート!U124/($M$89-(SUM(入力シート!$AS$152:$AV$171,入力シート!$AS$176:$AV$185)))),入力シート!U124*入力シート!$BC$15))</f>
        <v/>
      </c>
      <c r="Y47" s="586"/>
      <c r="Z47" s="586"/>
      <c r="AA47" s="587"/>
      <c r="AB47" s="585" t="str">
        <f t="shared" si="13"/>
        <v/>
      </c>
      <c r="AC47" s="586"/>
      <c r="AD47" s="586"/>
      <c r="AE47" s="587"/>
      <c r="AF47" s="728"/>
      <c r="AG47" s="729"/>
      <c r="AH47" s="729"/>
      <c r="AI47" s="730"/>
      <c r="AJ47" s="705"/>
      <c r="AK47" s="706"/>
      <c r="AL47" s="709" t="str">
        <f>IF(M47="","",(VLOOKUP(A21,入力シート!$B$112:$AG$131,12,0)))</f>
        <v/>
      </c>
      <c r="AM47" s="709"/>
      <c r="AN47" s="709"/>
      <c r="AO47" s="709"/>
      <c r="AP47" s="709"/>
      <c r="AQ47" s="709"/>
      <c r="AR47" s="709"/>
      <c r="AS47" s="709"/>
      <c r="AT47" s="709"/>
      <c r="AU47" s="709"/>
      <c r="AV47" s="709"/>
      <c r="AW47" s="709"/>
      <c r="AX47" s="709"/>
      <c r="AY47" s="709"/>
      <c r="AZ47" s="709"/>
      <c r="BA47" s="710"/>
    </row>
    <row r="48" spans="3:53" s="54" customFormat="1" ht="13.5" customHeight="1">
      <c r="C48" s="56"/>
      <c r="D48" s="766">
        <f>IF(ISNA(VLOOKUP(A22,入力シート!$B$112:$AG$131,3,FALSE)),"",VLOOKUP(A22,入力シート!$B$112:$AG$131,3,FALSE))</f>
        <v>0</v>
      </c>
      <c r="E48" s="766"/>
      <c r="F48" s="766"/>
      <c r="G48" s="766"/>
      <c r="H48" s="766"/>
      <c r="I48" s="766"/>
      <c r="J48" s="766"/>
      <c r="K48" s="766"/>
      <c r="L48" s="767"/>
      <c r="M48" s="585" t="str">
        <f>IF(VLOOKUP(A22,入力シート!$B$112:$AG$131,20,FALSE)="","",VLOOKUP(A22,入力シート!$B$112:$AG$131,20,FALSE))</f>
        <v/>
      </c>
      <c r="N48" s="586"/>
      <c r="O48" s="586"/>
      <c r="P48" s="587"/>
      <c r="Q48" s="601">
        <f>IF(ISNA(VLOOKUP(A22,入力シート!$B$112:$AG$131,25,FALSE)),"",VLOOKUP(A22,入力シート!$B$112:$AG$131,20,FALSE))</f>
        <v>0</v>
      </c>
      <c r="R48" s="602"/>
      <c r="S48" s="602"/>
      <c r="T48" s="602"/>
      <c r="U48" s="57" t="str">
        <f t="shared" si="11"/>
        <v/>
      </c>
      <c r="V48" s="590" t="str">
        <f t="shared" si="12"/>
        <v/>
      </c>
      <c r="W48" s="591"/>
      <c r="X48" s="585" t="str">
        <f>IF(U48="","",IF(($M$89-(SUM(入力シート!$AS$152:$AV$171,入力シート!$AS$176:$AV$185)))&gt;(入力シート!$T$12/入力シート!$BC$15),入力シート!$T$12*(入力シート!U125/($M$89-(SUM(入力シート!$AS$152:$AV$171,入力シート!$AS$176:$AV$185)))),入力シート!U125*入力シート!$BC$15))</f>
        <v/>
      </c>
      <c r="Y48" s="586"/>
      <c r="Z48" s="586"/>
      <c r="AA48" s="587"/>
      <c r="AB48" s="585" t="str">
        <f t="shared" si="13"/>
        <v/>
      </c>
      <c r="AC48" s="586"/>
      <c r="AD48" s="586"/>
      <c r="AE48" s="587"/>
      <c r="AF48" s="728"/>
      <c r="AG48" s="729"/>
      <c r="AH48" s="729"/>
      <c r="AI48" s="730"/>
      <c r="AJ48" s="705"/>
      <c r="AK48" s="706"/>
      <c r="AL48" s="709" t="str">
        <f>IF(M48="","",(VLOOKUP(A22,入力シート!$B$112:$AG$131,12,0)))</f>
        <v/>
      </c>
      <c r="AM48" s="709"/>
      <c r="AN48" s="709"/>
      <c r="AO48" s="709"/>
      <c r="AP48" s="709"/>
      <c r="AQ48" s="709"/>
      <c r="AR48" s="709"/>
      <c r="AS48" s="709"/>
      <c r="AT48" s="709"/>
      <c r="AU48" s="709"/>
      <c r="AV48" s="709"/>
      <c r="AW48" s="709"/>
      <c r="AX48" s="709"/>
      <c r="AY48" s="709"/>
      <c r="AZ48" s="709"/>
      <c r="BA48" s="710"/>
    </row>
    <row r="49" spans="3:54" s="54" customFormat="1" ht="13.5" customHeight="1">
      <c r="C49" s="56"/>
      <c r="D49" s="766">
        <f>IF(ISNA(VLOOKUP(A23,入力シート!$B$112:$AG$131,3,FALSE)),"",VLOOKUP(A23,入力シート!$B$112:$AG$131,3,FALSE))</f>
        <v>0</v>
      </c>
      <c r="E49" s="766"/>
      <c r="F49" s="766"/>
      <c r="G49" s="766"/>
      <c r="H49" s="766"/>
      <c r="I49" s="766"/>
      <c r="J49" s="766"/>
      <c r="K49" s="766"/>
      <c r="L49" s="767"/>
      <c r="M49" s="585" t="str">
        <f>IF(VLOOKUP(A23,入力シート!$B$112:$AG$131,20,FALSE)="","",VLOOKUP(A23,入力シート!$B$112:$AG$131,20,FALSE))</f>
        <v/>
      </c>
      <c r="N49" s="586"/>
      <c r="O49" s="586"/>
      <c r="P49" s="587"/>
      <c r="Q49" s="601">
        <f>IF(ISNA(VLOOKUP(A23,入力シート!$B$112:$AG$131,25,FALSE)),"",VLOOKUP(A23,入力シート!$B$112:$AG$131,20,FALSE))</f>
        <v>0</v>
      </c>
      <c r="R49" s="602"/>
      <c r="S49" s="602"/>
      <c r="T49" s="602"/>
      <c r="U49" s="57" t="str">
        <f t="shared" si="11"/>
        <v/>
      </c>
      <c r="V49" s="590" t="str">
        <f t="shared" si="12"/>
        <v/>
      </c>
      <c r="W49" s="591"/>
      <c r="X49" s="585" t="str">
        <f>IF(U49="","",IF(($M$89-(SUM(入力シート!$AS$152:$AV$171,入力シート!$AS$176:$AV$185)))&gt;(入力シート!$T$12/入力シート!$BC$15),入力シート!$T$12*(入力シート!U126/($M$89-(SUM(入力シート!$AS$152:$AV$171,入力シート!$AS$176:$AV$185)))),入力シート!U126*入力シート!$BC$15))</f>
        <v/>
      </c>
      <c r="Y49" s="586"/>
      <c r="Z49" s="586"/>
      <c r="AA49" s="587"/>
      <c r="AB49" s="585" t="str">
        <f t="shared" si="13"/>
        <v/>
      </c>
      <c r="AC49" s="586"/>
      <c r="AD49" s="586"/>
      <c r="AE49" s="587"/>
      <c r="AF49" s="728"/>
      <c r="AG49" s="729"/>
      <c r="AH49" s="729"/>
      <c r="AI49" s="730"/>
      <c r="AJ49" s="705"/>
      <c r="AK49" s="706"/>
      <c r="AL49" s="709" t="str">
        <f>IF(M49="","",(VLOOKUP(A23,入力シート!$B$112:$AG$131,12,0)))</f>
        <v/>
      </c>
      <c r="AM49" s="709"/>
      <c r="AN49" s="709"/>
      <c r="AO49" s="709"/>
      <c r="AP49" s="709"/>
      <c r="AQ49" s="709"/>
      <c r="AR49" s="709"/>
      <c r="AS49" s="709"/>
      <c r="AT49" s="709"/>
      <c r="AU49" s="709"/>
      <c r="AV49" s="709"/>
      <c r="AW49" s="709"/>
      <c r="AX49" s="709"/>
      <c r="AY49" s="709"/>
      <c r="AZ49" s="709"/>
      <c r="BA49" s="710"/>
    </row>
    <row r="50" spans="3:54" s="54" customFormat="1" ht="13.5" customHeight="1">
      <c r="C50" s="56"/>
      <c r="D50" s="766">
        <f>IF(ISNA(VLOOKUP(A24,入力シート!$B$112:$AG$131,3,FALSE)),"",VLOOKUP(A24,入力シート!$B$112:$AG$131,3,FALSE))</f>
        <v>0</v>
      </c>
      <c r="E50" s="766"/>
      <c r="F50" s="766"/>
      <c r="G50" s="766"/>
      <c r="H50" s="766"/>
      <c r="I50" s="766"/>
      <c r="J50" s="766"/>
      <c r="K50" s="766"/>
      <c r="L50" s="767"/>
      <c r="M50" s="585" t="str">
        <f>IF(VLOOKUP(A24,入力シート!$B$112:$AG$131,20,FALSE)="","",VLOOKUP(A24,入力シート!$B$112:$AG$131,20,FALSE))</f>
        <v/>
      </c>
      <c r="N50" s="586"/>
      <c r="O50" s="586"/>
      <c r="P50" s="587"/>
      <c r="Q50" s="601">
        <f>IF(ISNA(VLOOKUP(A24,入力シート!$B$112:$AG$131,25,FALSE)),"",VLOOKUP(A24,入力シート!$B$112:$AG$131,20,FALSE))</f>
        <v>0</v>
      </c>
      <c r="R50" s="602"/>
      <c r="S50" s="602"/>
      <c r="T50" s="602"/>
      <c r="U50" s="57" t="str">
        <f t="shared" si="11"/>
        <v/>
      </c>
      <c r="V50" s="590" t="str">
        <f t="shared" si="12"/>
        <v/>
      </c>
      <c r="W50" s="591"/>
      <c r="X50" s="585" t="str">
        <f>IF(U50="","",IF(($M$89-(SUM(入力シート!$AS$152:$AV$171,入力シート!$AS$176:$AV$185)))&gt;(入力シート!$T$12/入力シート!$BC$15),入力シート!$T$12*(入力シート!U127/($M$89-(SUM(入力シート!$AS$152:$AV$171,入力シート!$AS$176:$AV$185)))),入力シート!U127*入力シート!$BC$15))</f>
        <v/>
      </c>
      <c r="Y50" s="586"/>
      <c r="Z50" s="586"/>
      <c r="AA50" s="587"/>
      <c r="AB50" s="585" t="str">
        <f t="shared" si="13"/>
        <v/>
      </c>
      <c r="AC50" s="586"/>
      <c r="AD50" s="586"/>
      <c r="AE50" s="587"/>
      <c r="AF50" s="728"/>
      <c r="AG50" s="729"/>
      <c r="AH50" s="729"/>
      <c r="AI50" s="730"/>
      <c r="AJ50" s="705"/>
      <c r="AK50" s="706"/>
      <c r="AL50" s="709" t="str">
        <f>IF(M50="","",(VLOOKUP(A24,入力シート!$B$112:$AG$131,12,0)))</f>
        <v/>
      </c>
      <c r="AM50" s="709"/>
      <c r="AN50" s="709"/>
      <c r="AO50" s="709"/>
      <c r="AP50" s="709"/>
      <c r="AQ50" s="709"/>
      <c r="AR50" s="709"/>
      <c r="AS50" s="709"/>
      <c r="AT50" s="709"/>
      <c r="AU50" s="709"/>
      <c r="AV50" s="709"/>
      <c r="AW50" s="709"/>
      <c r="AX50" s="709"/>
      <c r="AY50" s="709"/>
      <c r="AZ50" s="709"/>
      <c r="BA50" s="710"/>
    </row>
    <row r="51" spans="3:54" s="54" customFormat="1" ht="13.5" customHeight="1">
      <c r="C51" s="56"/>
      <c r="D51" s="766">
        <f>IF(ISNA(VLOOKUP(A25,入力シート!$B$112:$AG$131,3,FALSE)),"",VLOOKUP(A25,入力シート!$B$112:$AG$131,3,FALSE))</f>
        <v>0</v>
      </c>
      <c r="E51" s="766"/>
      <c r="F51" s="766"/>
      <c r="G51" s="766"/>
      <c r="H51" s="766"/>
      <c r="I51" s="766"/>
      <c r="J51" s="766"/>
      <c r="K51" s="766"/>
      <c r="L51" s="767"/>
      <c r="M51" s="585" t="str">
        <f>IF(VLOOKUP(A25,入力シート!$B$112:$AG$131,20,FALSE)="","",VLOOKUP(A25,入力シート!$B$112:$AG$131,20,FALSE))</f>
        <v/>
      </c>
      <c r="N51" s="586"/>
      <c r="O51" s="586"/>
      <c r="P51" s="587"/>
      <c r="Q51" s="601">
        <f>IF(ISNA(VLOOKUP(A25,入力シート!$B$112:$AG$131,25,FALSE)),"",VLOOKUP(A25,入力シート!$B$112:$AG$131,20,FALSE))</f>
        <v>0</v>
      </c>
      <c r="R51" s="602"/>
      <c r="S51" s="602"/>
      <c r="T51" s="602"/>
      <c r="U51" s="57" t="str">
        <f t="shared" si="11"/>
        <v/>
      </c>
      <c r="V51" s="590" t="str">
        <f t="shared" si="12"/>
        <v/>
      </c>
      <c r="W51" s="591"/>
      <c r="X51" s="585" t="str">
        <f>IF(U51="","",IF(($M$89-(SUM(入力シート!$AS$152:$AV$171,入力シート!$AS$176:$AV$185)))&gt;(入力シート!$T$12/入力シート!$BC$15),入力シート!$T$12*(入力シート!U128/($M$89-(SUM(入力シート!$AS$152:$AV$171,入力シート!$AS$176:$AV$185)))),入力シート!U128*入力シート!$BC$15))</f>
        <v/>
      </c>
      <c r="Y51" s="586"/>
      <c r="Z51" s="586"/>
      <c r="AA51" s="587"/>
      <c r="AB51" s="585" t="str">
        <f t="shared" si="13"/>
        <v/>
      </c>
      <c r="AC51" s="586"/>
      <c r="AD51" s="586"/>
      <c r="AE51" s="587"/>
      <c r="AF51" s="728"/>
      <c r="AG51" s="729"/>
      <c r="AH51" s="729"/>
      <c r="AI51" s="730"/>
      <c r="AJ51" s="705"/>
      <c r="AK51" s="706"/>
      <c r="AL51" s="709" t="str">
        <f>IF(M51="","",(VLOOKUP(A25,入力シート!$B$112:$AG$131,12,0)))</f>
        <v/>
      </c>
      <c r="AM51" s="709"/>
      <c r="AN51" s="709"/>
      <c r="AO51" s="709"/>
      <c r="AP51" s="709"/>
      <c r="AQ51" s="709"/>
      <c r="AR51" s="709"/>
      <c r="AS51" s="709"/>
      <c r="AT51" s="709"/>
      <c r="AU51" s="709"/>
      <c r="AV51" s="709"/>
      <c r="AW51" s="709"/>
      <c r="AX51" s="709"/>
      <c r="AY51" s="709"/>
      <c r="AZ51" s="709"/>
      <c r="BA51" s="710"/>
    </row>
    <row r="52" spans="3:54" s="54" customFormat="1" ht="13.5" customHeight="1">
      <c r="C52" s="56"/>
      <c r="D52" s="766">
        <f>IF(ISNA(VLOOKUP(A26,入力シート!$B$112:$AG$131,3,FALSE)),"",VLOOKUP(A26,入力シート!$B$112:$AG$131,3,FALSE))</f>
        <v>0</v>
      </c>
      <c r="E52" s="766"/>
      <c r="F52" s="766"/>
      <c r="G52" s="766"/>
      <c r="H52" s="766"/>
      <c r="I52" s="766"/>
      <c r="J52" s="766"/>
      <c r="K52" s="766"/>
      <c r="L52" s="767"/>
      <c r="M52" s="585" t="str">
        <f>IF(VLOOKUP(A26,入力シート!$B$112:$AG$131,20,FALSE)="","",VLOOKUP(A26,入力シート!$B$112:$AG$131,20,FALSE))</f>
        <v/>
      </c>
      <c r="N52" s="586"/>
      <c r="O52" s="586"/>
      <c r="P52" s="587"/>
      <c r="Q52" s="601">
        <f>IF(ISNA(VLOOKUP(A26,入力シート!$B$112:$AG$131,25,FALSE)),"",VLOOKUP(A26,入力シート!$B$112:$AG$131,20,FALSE))</f>
        <v>0</v>
      </c>
      <c r="R52" s="602"/>
      <c r="S52" s="602"/>
      <c r="T52" s="602"/>
      <c r="U52" s="57" t="str">
        <f t="shared" si="11"/>
        <v/>
      </c>
      <c r="V52" s="590" t="str">
        <f t="shared" si="12"/>
        <v/>
      </c>
      <c r="W52" s="591"/>
      <c r="X52" s="585" t="str">
        <f>IF(U52="","",IF(($M$89-(SUM(入力シート!$AS$152:$AV$171,入力シート!$AS$176:$AV$185)))&gt;(入力シート!$T$12/入力シート!$BC$15),入力シート!$T$12*(入力シート!U129/($M$89-(SUM(入力シート!$AS$152:$AV$171,入力シート!$AS$176:$AV$185)))),入力シート!U129*入力シート!$BC$15))</f>
        <v/>
      </c>
      <c r="Y52" s="586"/>
      <c r="Z52" s="586"/>
      <c r="AA52" s="587"/>
      <c r="AB52" s="585" t="str">
        <f t="shared" si="13"/>
        <v/>
      </c>
      <c r="AC52" s="586"/>
      <c r="AD52" s="586"/>
      <c r="AE52" s="587"/>
      <c r="AF52" s="728"/>
      <c r="AG52" s="729"/>
      <c r="AH52" s="729"/>
      <c r="AI52" s="730"/>
      <c r="AJ52" s="705"/>
      <c r="AK52" s="706"/>
      <c r="AL52" s="709" t="str">
        <f>IF(M52="","",(VLOOKUP(A26,入力シート!$B$112:$AG$131,12,0)))</f>
        <v/>
      </c>
      <c r="AM52" s="709"/>
      <c r="AN52" s="709"/>
      <c r="AO52" s="709"/>
      <c r="AP52" s="709"/>
      <c r="AQ52" s="709"/>
      <c r="AR52" s="709"/>
      <c r="AS52" s="709"/>
      <c r="AT52" s="709"/>
      <c r="AU52" s="709"/>
      <c r="AV52" s="709"/>
      <c r="AW52" s="709"/>
      <c r="AX52" s="709"/>
      <c r="AY52" s="709"/>
      <c r="AZ52" s="709"/>
      <c r="BA52" s="710"/>
    </row>
    <row r="53" spans="3:54" s="54" customFormat="1" ht="13.5" customHeight="1">
      <c r="C53" s="56"/>
      <c r="D53" s="766">
        <f>IF(ISNA(VLOOKUP(A27,入力シート!$B$112:$AG$131,3,FALSE)),"",VLOOKUP(A27,入力シート!$B$112:$AG$131,3,FALSE))</f>
        <v>0</v>
      </c>
      <c r="E53" s="766"/>
      <c r="F53" s="766"/>
      <c r="G53" s="766"/>
      <c r="H53" s="766"/>
      <c r="I53" s="766"/>
      <c r="J53" s="766"/>
      <c r="K53" s="766"/>
      <c r="L53" s="767"/>
      <c r="M53" s="585" t="str">
        <f>IF(VLOOKUP(A27,入力シート!$B$112:$AG$131,20,FALSE)="","",VLOOKUP(A27,入力シート!$B$112:$AG$131,20,FALSE))</f>
        <v/>
      </c>
      <c r="N53" s="586"/>
      <c r="O53" s="586"/>
      <c r="P53" s="587"/>
      <c r="Q53" s="601">
        <f>IF(ISNA(VLOOKUP(A27,入力シート!$B$112:$AG$131,25,FALSE)),"",VLOOKUP(A27,入力シート!$B$112:$AG$131,20,FALSE))</f>
        <v>0</v>
      </c>
      <c r="R53" s="602"/>
      <c r="S53" s="602"/>
      <c r="T53" s="602"/>
      <c r="U53" s="57" t="str">
        <f t="shared" si="11"/>
        <v/>
      </c>
      <c r="V53" s="590" t="str">
        <f t="shared" si="12"/>
        <v/>
      </c>
      <c r="W53" s="591"/>
      <c r="X53" s="585" t="str">
        <f>IF(U53="","",IF(($M$89-(SUM(入力シート!$AS$152:$AV$171,入力シート!$AS$176:$AV$185)))&gt;(入力シート!$T$12/入力シート!$BC$15),入力シート!$T$12*(入力シート!U130/($M$89-(SUM(入力シート!$AS$152:$AV$171,入力シート!$AS$176:$AV$185)))),入力シート!U130*入力シート!$BC$15))</f>
        <v/>
      </c>
      <c r="Y53" s="586"/>
      <c r="Z53" s="586"/>
      <c r="AA53" s="587"/>
      <c r="AB53" s="585" t="str">
        <f t="shared" si="13"/>
        <v/>
      </c>
      <c r="AC53" s="586"/>
      <c r="AD53" s="586"/>
      <c r="AE53" s="587"/>
      <c r="AF53" s="728"/>
      <c r="AG53" s="729"/>
      <c r="AH53" s="729"/>
      <c r="AI53" s="730"/>
      <c r="AJ53" s="705"/>
      <c r="AK53" s="706"/>
      <c r="AL53" s="709" t="str">
        <f>IF(M53="","",(VLOOKUP(A27,入力シート!$B$112:$AG$131,12,0)))</f>
        <v/>
      </c>
      <c r="AM53" s="709"/>
      <c r="AN53" s="709"/>
      <c r="AO53" s="709"/>
      <c r="AP53" s="709"/>
      <c r="AQ53" s="709"/>
      <c r="AR53" s="709"/>
      <c r="AS53" s="709"/>
      <c r="AT53" s="709"/>
      <c r="AU53" s="709"/>
      <c r="AV53" s="709"/>
      <c r="AW53" s="709"/>
      <c r="AX53" s="709"/>
      <c r="AY53" s="709"/>
      <c r="AZ53" s="709"/>
      <c r="BA53" s="710"/>
    </row>
    <row r="54" spans="3:54" s="54" customFormat="1" ht="13.5" customHeight="1">
      <c r="C54" s="56"/>
      <c r="D54" s="766">
        <f>IF(ISNA(VLOOKUP(A28,入力シート!$B$112:$AG$131,3,FALSE)),"",VLOOKUP(A28,入力シート!$B$112:$AG$131,3,FALSE))</f>
        <v>0</v>
      </c>
      <c r="E54" s="766"/>
      <c r="F54" s="766"/>
      <c r="G54" s="766"/>
      <c r="H54" s="766"/>
      <c r="I54" s="766"/>
      <c r="J54" s="766"/>
      <c r="K54" s="766"/>
      <c r="L54" s="767"/>
      <c r="M54" s="585" t="str">
        <f>IF(VLOOKUP(A28,入力シート!$B$112:$AG$131,20,FALSE)="","",VLOOKUP(A28,入力シート!$B$112:$AG$131,20,FALSE))</f>
        <v/>
      </c>
      <c r="N54" s="586"/>
      <c r="O54" s="586"/>
      <c r="P54" s="587"/>
      <c r="Q54" s="601">
        <f>IF(ISNA(VLOOKUP(A28,入力シート!$B$112:$AG$131,25,FALSE)),"",VLOOKUP(A28,入力シート!$B$112:$AG$131,20,FALSE))</f>
        <v>0</v>
      </c>
      <c r="R54" s="602"/>
      <c r="S54" s="602"/>
      <c r="T54" s="602"/>
      <c r="U54" s="57" t="str">
        <f t="shared" si="11"/>
        <v/>
      </c>
      <c r="V54" s="590" t="str">
        <f t="shared" si="12"/>
        <v/>
      </c>
      <c r="W54" s="591"/>
      <c r="X54" s="585" t="str">
        <f>IF(U54="","",IF(($M$89-(SUM(入力シート!$AS$152:$AV$171,入力シート!$AS$176:$AV$185)))&gt;(入力シート!$T$12/入力シート!$BC$15),入力シート!$T$12*(入力シート!U131/($M$89-(SUM(入力シート!$AS$152:$AV$171,入力シート!$AS$176:$AV$185)))),入力シート!U131*入力シート!$BC$15))</f>
        <v/>
      </c>
      <c r="Y54" s="586"/>
      <c r="Z54" s="586"/>
      <c r="AA54" s="587"/>
      <c r="AB54" s="585" t="str">
        <f t="shared" si="13"/>
        <v/>
      </c>
      <c r="AC54" s="586"/>
      <c r="AD54" s="586"/>
      <c r="AE54" s="587"/>
      <c r="AF54" s="728"/>
      <c r="AG54" s="729"/>
      <c r="AH54" s="729"/>
      <c r="AI54" s="730"/>
      <c r="AJ54" s="707"/>
      <c r="AK54" s="708"/>
      <c r="AL54" s="709" t="str">
        <f>IF(M54="","",(VLOOKUP(A28,入力シート!$B$112:$AG$131,12,0)))</f>
        <v/>
      </c>
      <c r="AM54" s="709"/>
      <c r="AN54" s="709"/>
      <c r="AO54" s="709"/>
      <c r="AP54" s="709"/>
      <c r="AQ54" s="709"/>
      <c r="AR54" s="709"/>
      <c r="AS54" s="709"/>
      <c r="AT54" s="709"/>
      <c r="AU54" s="709"/>
      <c r="AV54" s="709"/>
      <c r="AW54" s="709"/>
      <c r="AX54" s="709"/>
      <c r="AY54" s="709"/>
      <c r="AZ54" s="709"/>
      <c r="BA54" s="710"/>
    </row>
    <row r="55" spans="3:54" s="54" customFormat="1" ht="13.5" customHeight="1">
      <c r="C55" s="744" t="s">
        <v>285</v>
      </c>
      <c r="D55" s="583"/>
      <c r="E55" s="583"/>
      <c r="F55" s="583"/>
      <c r="G55" s="583"/>
      <c r="H55" s="583"/>
      <c r="I55" s="583"/>
      <c r="J55" s="583"/>
      <c r="K55" s="583"/>
      <c r="L55" s="584"/>
      <c r="M55" s="585"/>
      <c r="N55" s="586"/>
      <c r="O55" s="586"/>
      <c r="P55" s="587"/>
      <c r="Q55" s="588"/>
      <c r="R55" s="589"/>
      <c r="S55" s="589"/>
      <c r="T55" s="589"/>
      <c r="U55" s="57"/>
      <c r="V55" s="590" t="str">
        <f t="shared" si="12"/>
        <v/>
      </c>
      <c r="W55" s="591"/>
      <c r="X55" s="585"/>
      <c r="Y55" s="586"/>
      <c r="Z55" s="586"/>
      <c r="AA55" s="587"/>
      <c r="AB55" s="585"/>
      <c r="AC55" s="586"/>
      <c r="AD55" s="586"/>
      <c r="AE55" s="587"/>
      <c r="AF55" s="728"/>
      <c r="AG55" s="729"/>
      <c r="AH55" s="729"/>
      <c r="AI55" s="730"/>
      <c r="AJ55" s="600"/>
      <c r="AK55" s="600"/>
      <c r="AL55" s="600"/>
      <c r="AM55" s="600"/>
      <c r="AN55" s="590"/>
      <c r="AO55" s="590"/>
      <c r="AP55" s="590"/>
      <c r="AQ55" s="590"/>
      <c r="AR55" s="590"/>
      <c r="AS55" s="590"/>
      <c r="AT55" s="590"/>
      <c r="AU55" s="590"/>
      <c r="AV55" s="590"/>
      <c r="AW55" s="590"/>
      <c r="AX55" s="583"/>
      <c r="AY55" s="583"/>
      <c r="AZ55" s="583"/>
      <c r="BA55" s="777"/>
    </row>
    <row r="56" spans="3:54" s="54" customFormat="1" ht="13.5" customHeight="1">
      <c r="C56" s="56"/>
      <c r="D56" s="583" t="s">
        <v>286</v>
      </c>
      <c r="E56" s="583"/>
      <c r="F56" s="583"/>
      <c r="G56" s="583"/>
      <c r="H56" s="583"/>
      <c r="I56" s="583"/>
      <c r="J56" s="583"/>
      <c r="K56" s="583"/>
      <c r="L56" s="584"/>
      <c r="M56" s="585"/>
      <c r="N56" s="586"/>
      <c r="O56" s="586"/>
      <c r="P56" s="587"/>
      <c r="Q56" s="588"/>
      <c r="R56" s="589"/>
      <c r="S56" s="589"/>
      <c r="T56" s="589"/>
      <c r="U56" s="589"/>
      <c r="V56" s="589"/>
      <c r="W56" s="718"/>
      <c r="X56" s="585"/>
      <c r="Y56" s="586"/>
      <c r="Z56" s="586"/>
      <c r="AA56" s="587"/>
      <c r="AB56" s="585"/>
      <c r="AC56" s="586"/>
      <c r="AD56" s="586"/>
      <c r="AE56" s="587"/>
      <c r="AF56" s="728"/>
      <c r="AG56" s="729"/>
      <c r="AH56" s="729"/>
      <c r="AI56" s="730"/>
      <c r="AJ56" s="600"/>
      <c r="AK56" s="600"/>
      <c r="AL56" s="600"/>
      <c r="AM56" s="600"/>
      <c r="AN56" s="590"/>
      <c r="AO56" s="590"/>
      <c r="AP56" s="590"/>
      <c r="AQ56" s="590"/>
      <c r="AR56" s="590"/>
      <c r="AS56" s="590"/>
      <c r="AT56" s="590"/>
      <c r="AU56" s="590"/>
      <c r="AV56" s="590"/>
      <c r="AW56" s="590"/>
      <c r="AX56" s="583"/>
      <c r="AY56" s="583"/>
      <c r="AZ56" s="583"/>
      <c r="BA56" s="777"/>
    </row>
    <row r="57" spans="3:54" s="54" customFormat="1" ht="13.5" customHeight="1">
      <c r="C57" s="56"/>
      <c r="D57" s="745" t="str">
        <f>"　　　"&amp;(入力シート!U152) &amp;"  "&amp; (入力シート!Y152)</f>
        <v xml:space="preserve">　　　  </v>
      </c>
      <c r="E57" s="583"/>
      <c r="F57" s="583"/>
      <c r="G57" s="583"/>
      <c r="H57" s="583"/>
      <c r="I57" s="583"/>
      <c r="J57" s="583"/>
      <c r="K57" s="583"/>
      <c r="L57" s="584"/>
      <c r="M57" s="585" t="str">
        <f>IF(ISNA(VLOOKUP(A9,入力シート!$B$152:$AR$171,36,FALSE)),"",VLOOKUP(A9,入力シート!$B$152:$AR$171,36,FALSE))</f>
        <v/>
      </c>
      <c r="N57" s="586"/>
      <c r="O57" s="586"/>
      <c r="P57" s="587"/>
      <c r="Q57" s="714" t="str">
        <f>IF($M57="","","備考欄・別添報告書参照")</f>
        <v/>
      </c>
      <c r="R57" s="590"/>
      <c r="S57" s="590"/>
      <c r="T57" s="590"/>
      <c r="U57" s="590"/>
      <c r="V57" s="590"/>
      <c r="W57" s="591"/>
      <c r="X57" s="585" t="str">
        <f>IF(M57="","",IF(($M$89-(SUM(入力シート!$AS$152:$AV$171,入力シート!$AS$176:$AV$185)))&gt;(入力シート!$T$12/入力シート!$BC$15),入力シート!$T$12*(入力シート!AO152/($M$89-(SUM(入力シート!$AS$152:$AV$171,入力シート!$AS$176:$AV$185)))),入力シート!AO152*入力シート!$BC$15))</f>
        <v/>
      </c>
      <c r="Y57" s="586"/>
      <c r="Z57" s="586"/>
      <c r="AA57" s="587"/>
      <c r="AB57" s="585" t="str">
        <f>IFERROR(M57-X57,"")</f>
        <v/>
      </c>
      <c r="AC57" s="586"/>
      <c r="AD57" s="586"/>
      <c r="AE57" s="587"/>
      <c r="AF57" s="728"/>
      <c r="AG57" s="729"/>
      <c r="AH57" s="729"/>
      <c r="AI57" s="730"/>
      <c r="AJ57" s="820" t="s">
        <v>287</v>
      </c>
      <c r="AK57" s="819">
        <f>VLOOKUP(A9,入力シート!$B$152:$BD$171,48,0)</f>
        <v>0</v>
      </c>
      <c r="AL57" s="819"/>
      <c r="AM57" s="819"/>
      <c r="AN57" s="819"/>
      <c r="AO57" s="819"/>
      <c r="AP57" s="819"/>
      <c r="AQ57" s="819"/>
      <c r="AR57" s="821" t="s">
        <v>288</v>
      </c>
      <c r="AS57" s="823">
        <f>VLOOKUP(A9,入力シート!$B$152:$AJ$171,28,0)</f>
        <v>0</v>
      </c>
      <c r="AT57" s="823"/>
      <c r="AU57" s="823"/>
      <c r="AV57" s="823"/>
      <c r="AW57" s="762" t="s">
        <v>289</v>
      </c>
      <c r="AX57" s="734">
        <f>VLOOKUP(A9,入力シート!$B$152:$AJ$171,32,0)</f>
        <v>0</v>
      </c>
      <c r="AY57" s="734"/>
      <c r="AZ57" s="734"/>
      <c r="BA57" s="822"/>
      <c r="BB57" s="67"/>
    </row>
    <row r="58" spans="3:54" s="54" customFormat="1" ht="13.5" customHeight="1">
      <c r="C58" s="56"/>
      <c r="D58" s="745" t="str">
        <f>"　　　"&amp;(入力シート!U153) &amp;"  "&amp; (入力シート!Y153)</f>
        <v xml:space="preserve">　　　  </v>
      </c>
      <c r="E58" s="583"/>
      <c r="F58" s="583"/>
      <c r="G58" s="583"/>
      <c r="H58" s="583"/>
      <c r="I58" s="583"/>
      <c r="J58" s="583"/>
      <c r="K58" s="583"/>
      <c r="L58" s="584"/>
      <c r="M58" s="585" t="str">
        <f>IF(ISNA(VLOOKUP(A10,入力シート!$B$152:$AR$171,36,FALSE)),"",VLOOKUP(A10,入力シート!$B$152:$AR$171,36,FALSE))</f>
        <v/>
      </c>
      <c r="N58" s="586"/>
      <c r="O58" s="586"/>
      <c r="P58" s="587"/>
      <c r="Q58" s="714" t="str">
        <f t="shared" ref="Q58:Q76" si="14">IF($M58="","","備考欄・別添報告書参照")</f>
        <v/>
      </c>
      <c r="R58" s="590"/>
      <c r="S58" s="590"/>
      <c r="T58" s="590"/>
      <c r="U58" s="590"/>
      <c r="V58" s="590"/>
      <c r="W58" s="591"/>
      <c r="X58" s="585" t="str">
        <f>IF(M58="","",IF(($M$89-(SUM(入力シート!$AS$152:$AV$171,入力シート!$AS$176:$AV$185)))&gt;(入力シート!$T$12/入力シート!$BC$15),入力シート!$T$12*(入力シート!AO153/($M$89-(SUM(入力シート!$AS$152:$AV$171,入力シート!$AS$176:$AV$185)))),入力シート!AO153*入力シート!$BC$15))</f>
        <v/>
      </c>
      <c r="Y58" s="586"/>
      <c r="Z58" s="586"/>
      <c r="AA58" s="587"/>
      <c r="AB58" s="585" t="str">
        <f t="shared" ref="AB58:AB59" si="15">IFERROR(M58-X58,"")</f>
        <v/>
      </c>
      <c r="AC58" s="586"/>
      <c r="AD58" s="586"/>
      <c r="AE58" s="587"/>
      <c r="AF58" s="728"/>
      <c r="AG58" s="729"/>
      <c r="AH58" s="729"/>
      <c r="AI58" s="730"/>
      <c r="AJ58" s="820"/>
      <c r="AK58" s="819">
        <f>VLOOKUP(A10,入力シート!$B$152:$BD$171,48,0)</f>
        <v>0</v>
      </c>
      <c r="AL58" s="819"/>
      <c r="AM58" s="819"/>
      <c r="AN58" s="819"/>
      <c r="AO58" s="819"/>
      <c r="AP58" s="819"/>
      <c r="AQ58" s="819"/>
      <c r="AR58" s="821"/>
      <c r="AS58" s="823">
        <f>VLOOKUP(A10,入力シート!$B$152:$AJ$171,28,0)</f>
        <v>0</v>
      </c>
      <c r="AT58" s="823"/>
      <c r="AU58" s="823"/>
      <c r="AV58" s="823"/>
      <c r="AW58" s="762"/>
      <c r="AX58" s="734">
        <f>VLOOKUP(A10,入力シート!$B$152:$AJ$171,32,0)</f>
        <v>0</v>
      </c>
      <c r="AY58" s="734"/>
      <c r="AZ58" s="734"/>
      <c r="BA58" s="822"/>
      <c r="BB58" s="67"/>
    </row>
    <row r="59" spans="3:54" s="54" customFormat="1" ht="13.5" customHeight="1">
      <c r="C59" s="56"/>
      <c r="D59" s="745" t="str">
        <f>"　　　"&amp;(入力シート!U154) &amp;"  "&amp; (入力シート!Y154)</f>
        <v xml:space="preserve">　　　  </v>
      </c>
      <c r="E59" s="583"/>
      <c r="F59" s="583"/>
      <c r="G59" s="583"/>
      <c r="H59" s="583"/>
      <c r="I59" s="583"/>
      <c r="J59" s="583"/>
      <c r="K59" s="583"/>
      <c r="L59" s="584"/>
      <c r="M59" s="585" t="str">
        <f>IF(ISNA(VLOOKUP(A11,入力シート!$B$152:$AR$171,36,FALSE)),"",VLOOKUP(A11,入力シート!$B$152:$AR$171,36,FALSE))</f>
        <v/>
      </c>
      <c r="N59" s="586"/>
      <c r="O59" s="586"/>
      <c r="P59" s="587"/>
      <c r="Q59" s="714" t="str">
        <f t="shared" si="14"/>
        <v/>
      </c>
      <c r="R59" s="590"/>
      <c r="S59" s="590"/>
      <c r="T59" s="590"/>
      <c r="U59" s="590"/>
      <c r="V59" s="590"/>
      <c r="W59" s="591"/>
      <c r="X59" s="585" t="str">
        <f>IF(M59="","",IF(($M$89-(SUM(入力シート!$AS$152:$AV$171,入力シート!$AS$176:$AV$185)))&gt;(入力シート!$T$12/入力シート!$BC$15),入力シート!$T$12*(入力シート!AO154/($M$89-(SUM(入力シート!$AS$152:$AV$171,入力シート!$AS$176:$AV$185)))),入力シート!AO154*入力シート!$BC$15))</f>
        <v/>
      </c>
      <c r="Y59" s="586"/>
      <c r="Z59" s="586"/>
      <c r="AA59" s="587"/>
      <c r="AB59" s="585" t="str">
        <f t="shared" si="15"/>
        <v/>
      </c>
      <c r="AC59" s="586"/>
      <c r="AD59" s="586"/>
      <c r="AE59" s="587"/>
      <c r="AF59" s="728"/>
      <c r="AG59" s="729"/>
      <c r="AH59" s="729"/>
      <c r="AI59" s="730"/>
      <c r="AJ59" s="820"/>
      <c r="AK59" s="819">
        <f>VLOOKUP(A11,入力シート!$B$152:$BD$171,48,0)</f>
        <v>0</v>
      </c>
      <c r="AL59" s="819"/>
      <c r="AM59" s="819"/>
      <c r="AN59" s="819"/>
      <c r="AO59" s="819"/>
      <c r="AP59" s="819"/>
      <c r="AQ59" s="819"/>
      <c r="AR59" s="821"/>
      <c r="AS59" s="823">
        <f>VLOOKUP(A11,入力シート!$B$152:$AJ$171,28,0)</f>
        <v>0</v>
      </c>
      <c r="AT59" s="823"/>
      <c r="AU59" s="823"/>
      <c r="AV59" s="823"/>
      <c r="AW59" s="762"/>
      <c r="AX59" s="734">
        <f>VLOOKUP(A11,入力シート!$B$152:$AJ$171,32,0)</f>
        <v>0</v>
      </c>
      <c r="AY59" s="734"/>
      <c r="AZ59" s="734"/>
      <c r="BA59" s="822"/>
      <c r="BB59" s="67"/>
    </row>
    <row r="60" spans="3:54" s="54" customFormat="1" ht="13.5" customHeight="1">
      <c r="C60" s="56"/>
      <c r="D60" s="745" t="str">
        <f>"　　　"&amp;(入力シート!U155) &amp;"  "&amp; (入力シート!Y155)</f>
        <v xml:space="preserve">　　　  </v>
      </c>
      <c r="E60" s="583"/>
      <c r="F60" s="583"/>
      <c r="G60" s="583"/>
      <c r="H60" s="583"/>
      <c r="I60" s="583"/>
      <c r="J60" s="583"/>
      <c r="K60" s="583"/>
      <c r="L60" s="584"/>
      <c r="M60" s="585" t="str">
        <f>IF(ISNA(VLOOKUP(A12,入力シート!$B$152:$AR$171,36,FALSE)),"",VLOOKUP(A12,入力シート!$B$152:$AR$171,36,FALSE))</f>
        <v/>
      </c>
      <c r="N60" s="586"/>
      <c r="O60" s="586"/>
      <c r="P60" s="587"/>
      <c r="Q60" s="714" t="str">
        <f t="shared" si="14"/>
        <v/>
      </c>
      <c r="R60" s="590"/>
      <c r="S60" s="590"/>
      <c r="T60" s="590"/>
      <c r="U60" s="590"/>
      <c r="V60" s="590"/>
      <c r="W60" s="591"/>
      <c r="X60" s="585" t="str">
        <f>IF(M60="","",IF(($M$89-(SUM(入力シート!$AS$152:$AV$171,入力シート!$AS$176:$AV$185)))&gt;(入力シート!$T$12/入力シート!$BC$15),入力シート!$T$12*(入力シート!AO155/($M$89-(SUM(入力シート!$AS$152:$AV$171,入力シート!$AS$176:$AV$185)))),入力シート!AO155*入力シート!$BC$15))</f>
        <v/>
      </c>
      <c r="Y60" s="586"/>
      <c r="Z60" s="586"/>
      <c r="AA60" s="587"/>
      <c r="AB60" s="585" t="str">
        <f t="shared" ref="AB60:AB76" si="16">IFERROR(M60-X60,"")</f>
        <v/>
      </c>
      <c r="AC60" s="586"/>
      <c r="AD60" s="586"/>
      <c r="AE60" s="587"/>
      <c r="AF60" s="728"/>
      <c r="AG60" s="729"/>
      <c r="AH60" s="729"/>
      <c r="AI60" s="730"/>
      <c r="AJ60" s="820"/>
      <c r="AK60" s="819">
        <f>VLOOKUP(A12,入力シート!$B$152:$BD$171,48,0)</f>
        <v>0</v>
      </c>
      <c r="AL60" s="819"/>
      <c r="AM60" s="819"/>
      <c r="AN60" s="819"/>
      <c r="AO60" s="819"/>
      <c r="AP60" s="819"/>
      <c r="AQ60" s="819"/>
      <c r="AR60" s="821"/>
      <c r="AS60" s="823">
        <f>VLOOKUP(A12,入力シート!$B$152:$AJ$171,28,0)</f>
        <v>0</v>
      </c>
      <c r="AT60" s="823"/>
      <c r="AU60" s="823"/>
      <c r="AV60" s="823"/>
      <c r="AW60" s="762"/>
      <c r="AX60" s="734">
        <f>VLOOKUP(A12,入力シート!$B$152:$AJ$171,32,0)</f>
        <v>0</v>
      </c>
      <c r="AY60" s="734"/>
      <c r="AZ60" s="734"/>
      <c r="BA60" s="822"/>
      <c r="BB60" s="67"/>
    </row>
    <row r="61" spans="3:54" s="54" customFormat="1" ht="13.5" customHeight="1">
      <c r="C61" s="56"/>
      <c r="D61" s="745" t="str">
        <f>"　　　"&amp;(入力シート!U156) &amp;"  "&amp; (入力シート!Y156)</f>
        <v xml:space="preserve">　　　  </v>
      </c>
      <c r="E61" s="583"/>
      <c r="F61" s="583"/>
      <c r="G61" s="583"/>
      <c r="H61" s="583"/>
      <c r="I61" s="583"/>
      <c r="J61" s="583"/>
      <c r="K61" s="583"/>
      <c r="L61" s="584"/>
      <c r="M61" s="585" t="str">
        <f>IF(ISNA(VLOOKUP(A13,入力シート!$B$152:$AR$171,36,FALSE)),"",VLOOKUP(A13,入力シート!$B$152:$AR$171,36,FALSE))</f>
        <v/>
      </c>
      <c r="N61" s="586"/>
      <c r="O61" s="586"/>
      <c r="P61" s="587"/>
      <c r="Q61" s="714" t="str">
        <f t="shared" si="14"/>
        <v/>
      </c>
      <c r="R61" s="590"/>
      <c r="S61" s="590"/>
      <c r="T61" s="590"/>
      <c r="U61" s="590"/>
      <c r="V61" s="590"/>
      <c r="W61" s="591"/>
      <c r="X61" s="585" t="str">
        <f>IF(M61="","",IF(($M$89-(SUM(入力シート!$AS$152:$AV$171,入力シート!$AS$176:$AV$185)))&gt;(入力シート!$T$12/入力シート!$BC$15),入力シート!$T$12*(入力シート!AO156/($M$89-(SUM(入力シート!$AS$152:$AV$171,入力シート!$AS$176:$AV$185)))),入力シート!AO156*入力シート!$BC$15))</f>
        <v/>
      </c>
      <c r="Y61" s="586"/>
      <c r="Z61" s="586"/>
      <c r="AA61" s="587"/>
      <c r="AB61" s="585" t="str">
        <f t="shared" si="16"/>
        <v/>
      </c>
      <c r="AC61" s="586"/>
      <c r="AD61" s="586"/>
      <c r="AE61" s="587"/>
      <c r="AF61" s="728"/>
      <c r="AG61" s="729"/>
      <c r="AH61" s="729"/>
      <c r="AI61" s="730"/>
      <c r="AJ61" s="820"/>
      <c r="AK61" s="819">
        <f>VLOOKUP(A13,入力シート!$B$152:$BD$171,48,0)</f>
        <v>0</v>
      </c>
      <c r="AL61" s="819"/>
      <c r="AM61" s="819"/>
      <c r="AN61" s="819"/>
      <c r="AO61" s="819"/>
      <c r="AP61" s="819"/>
      <c r="AQ61" s="819"/>
      <c r="AR61" s="821"/>
      <c r="AS61" s="823">
        <f>VLOOKUP(A13,入力シート!$B$152:$AJ$171,28,0)</f>
        <v>0</v>
      </c>
      <c r="AT61" s="823"/>
      <c r="AU61" s="823"/>
      <c r="AV61" s="823"/>
      <c r="AW61" s="762"/>
      <c r="AX61" s="734">
        <f>VLOOKUP(A13,入力シート!$B$152:$AJ$171,32,0)</f>
        <v>0</v>
      </c>
      <c r="AY61" s="734"/>
      <c r="AZ61" s="734"/>
      <c r="BA61" s="822"/>
      <c r="BB61" s="67"/>
    </row>
    <row r="62" spans="3:54" s="54" customFormat="1" ht="13.5" customHeight="1">
      <c r="C62" s="56"/>
      <c r="D62" s="745" t="str">
        <f>"　　　"&amp;(入力シート!U157) &amp;"  "&amp; (入力シート!Y157)</f>
        <v xml:space="preserve">　　　  </v>
      </c>
      <c r="E62" s="583"/>
      <c r="F62" s="583"/>
      <c r="G62" s="583"/>
      <c r="H62" s="583"/>
      <c r="I62" s="583"/>
      <c r="J62" s="583"/>
      <c r="K62" s="583"/>
      <c r="L62" s="584"/>
      <c r="M62" s="585" t="str">
        <f>IF(ISNA(VLOOKUP(A14,入力シート!$B$152:$AR$171,36,FALSE)),"",VLOOKUP(A14,入力シート!$B$152:$AR$171,36,FALSE))</f>
        <v/>
      </c>
      <c r="N62" s="586"/>
      <c r="O62" s="586"/>
      <c r="P62" s="587"/>
      <c r="Q62" s="714" t="str">
        <f t="shared" si="14"/>
        <v/>
      </c>
      <c r="R62" s="590"/>
      <c r="S62" s="590"/>
      <c r="T62" s="590"/>
      <c r="U62" s="590"/>
      <c r="V62" s="590"/>
      <c r="W62" s="591"/>
      <c r="X62" s="585" t="str">
        <f>IF(M62="","",IF(($M$89-(SUM(入力シート!$AS$152:$AV$171,入力シート!$AS$176:$AV$185)))&gt;(入力シート!$T$12/入力シート!$BC$15),入力シート!$T$12*(入力シート!AO157/($M$89-(SUM(入力シート!$AS$152:$AV$171,入力シート!$AS$176:$AV$185)))),入力シート!AO157*入力シート!$BC$15))</f>
        <v/>
      </c>
      <c r="Y62" s="586"/>
      <c r="Z62" s="586"/>
      <c r="AA62" s="587"/>
      <c r="AB62" s="585" t="str">
        <f t="shared" si="16"/>
        <v/>
      </c>
      <c r="AC62" s="586"/>
      <c r="AD62" s="586"/>
      <c r="AE62" s="587"/>
      <c r="AF62" s="728"/>
      <c r="AG62" s="729"/>
      <c r="AH62" s="729"/>
      <c r="AI62" s="730"/>
      <c r="AJ62" s="820"/>
      <c r="AK62" s="819">
        <f>VLOOKUP(A14,入力シート!$B$152:$BD$171,48,0)</f>
        <v>0</v>
      </c>
      <c r="AL62" s="819"/>
      <c r="AM62" s="819"/>
      <c r="AN62" s="819"/>
      <c r="AO62" s="819"/>
      <c r="AP62" s="819"/>
      <c r="AQ62" s="819"/>
      <c r="AR62" s="821"/>
      <c r="AS62" s="823">
        <f>VLOOKUP(A14,入力シート!$B$152:$AJ$171,28,0)</f>
        <v>0</v>
      </c>
      <c r="AT62" s="823"/>
      <c r="AU62" s="823"/>
      <c r="AV62" s="823"/>
      <c r="AW62" s="762"/>
      <c r="AX62" s="734">
        <f>VLOOKUP(A14,入力シート!$B$152:$AJ$171,32,0)</f>
        <v>0</v>
      </c>
      <c r="AY62" s="734"/>
      <c r="AZ62" s="734"/>
      <c r="BA62" s="822"/>
      <c r="BB62" s="67"/>
    </row>
    <row r="63" spans="3:54" s="54" customFormat="1" ht="13.5" customHeight="1">
      <c r="C63" s="56"/>
      <c r="D63" s="745" t="str">
        <f>"　　　"&amp;(入力シート!U158) &amp;"  "&amp; (入力シート!Y158)</f>
        <v xml:space="preserve">　　　  </v>
      </c>
      <c r="E63" s="583"/>
      <c r="F63" s="583"/>
      <c r="G63" s="583"/>
      <c r="H63" s="583"/>
      <c r="I63" s="583"/>
      <c r="J63" s="583"/>
      <c r="K63" s="583"/>
      <c r="L63" s="584"/>
      <c r="M63" s="585" t="str">
        <f>IF(ISNA(VLOOKUP(A15,入力シート!$B$152:$AR$171,36,FALSE)),"",VLOOKUP(A15,入力シート!$B$152:$AR$171,36,FALSE))</f>
        <v/>
      </c>
      <c r="N63" s="586"/>
      <c r="O63" s="586"/>
      <c r="P63" s="587"/>
      <c r="Q63" s="714" t="str">
        <f t="shared" si="14"/>
        <v/>
      </c>
      <c r="R63" s="590"/>
      <c r="S63" s="590"/>
      <c r="T63" s="590"/>
      <c r="U63" s="590"/>
      <c r="V63" s="590"/>
      <c r="W63" s="591"/>
      <c r="X63" s="585" t="str">
        <f>IF(M63="","",IF(($M$89-(SUM(入力シート!$AS$152:$AV$171,入力シート!$AS$176:$AV$185)))&gt;(入力シート!$T$12/入力シート!$BC$15),入力シート!$T$12*(入力シート!AO158/($M$89-(SUM(入力シート!$AS$152:$AV$171,入力シート!$AS$176:$AV$185)))),入力シート!AO158*入力シート!$BC$15))</f>
        <v/>
      </c>
      <c r="Y63" s="586"/>
      <c r="Z63" s="586"/>
      <c r="AA63" s="587"/>
      <c r="AB63" s="585" t="str">
        <f t="shared" si="16"/>
        <v/>
      </c>
      <c r="AC63" s="586"/>
      <c r="AD63" s="586"/>
      <c r="AE63" s="587"/>
      <c r="AF63" s="728"/>
      <c r="AG63" s="729"/>
      <c r="AH63" s="729"/>
      <c r="AI63" s="730"/>
      <c r="AJ63" s="820"/>
      <c r="AK63" s="819">
        <f>VLOOKUP(A15,入力シート!$B$152:$BD$171,48,0)</f>
        <v>0</v>
      </c>
      <c r="AL63" s="819"/>
      <c r="AM63" s="819"/>
      <c r="AN63" s="819"/>
      <c r="AO63" s="819"/>
      <c r="AP63" s="819"/>
      <c r="AQ63" s="819"/>
      <c r="AR63" s="821"/>
      <c r="AS63" s="823">
        <f>VLOOKUP(A15,入力シート!$B$152:$AJ$171,28,0)</f>
        <v>0</v>
      </c>
      <c r="AT63" s="823"/>
      <c r="AU63" s="823"/>
      <c r="AV63" s="823"/>
      <c r="AW63" s="762"/>
      <c r="AX63" s="734">
        <f>VLOOKUP(A15,入力シート!$B$152:$AJ$171,32,0)</f>
        <v>0</v>
      </c>
      <c r="AY63" s="734"/>
      <c r="AZ63" s="734"/>
      <c r="BA63" s="822"/>
      <c r="BB63" s="67"/>
    </row>
    <row r="64" spans="3:54" s="54" customFormat="1" ht="13.5" customHeight="1">
      <c r="C64" s="56"/>
      <c r="D64" s="745" t="str">
        <f>"　　　"&amp;(入力シート!U159) &amp;"  "&amp; (入力シート!Y159)</f>
        <v xml:space="preserve">　　　  </v>
      </c>
      <c r="E64" s="583"/>
      <c r="F64" s="583"/>
      <c r="G64" s="583"/>
      <c r="H64" s="583"/>
      <c r="I64" s="583"/>
      <c r="J64" s="583"/>
      <c r="K64" s="583"/>
      <c r="L64" s="584"/>
      <c r="M64" s="585" t="str">
        <f>IF(ISNA(VLOOKUP(A16,入力シート!$B$152:$AR$171,36,FALSE)),"",VLOOKUP(A16,入力シート!$B$152:$AR$171,36,FALSE))</f>
        <v/>
      </c>
      <c r="N64" s="586"/>
      <c r="O64" s="586"/>
      <c r="P64" s="587"/>
      <c r="Q64" s="714" t="str">
        <f t="shared" si="14"/>
        <v/>
      </c>
      <c r="R64" s="590"/>
      <c r="S64" s="590"/>
      <c r="T64" s="590"/>
      <c r="U64" s="590"/>
      <c r="V64" s="590"/>
      <c r="W64" s="591"/>
      <c r="X64" s="585" t="str">
        <f>IF(M64="","",IF(($M$89-(SUM(入力シート!$AS$152:$AV$171,入力シート!$AS$176:$AV$185)))&gt;(入力シート!$T$12/入力シート!$BC$15),入力シート!$T$12*(入力シート!AO159/($M$89-(SUM(入力シート!$AS$152:$AV$171,入力シート!$AS$176:$AV$185)))),入力シート!AO159*入力シート!$BC$15))</f>
        <v/>
      </c>
      <c r="Y64" s="586"/>
      <c r="Z64" s="586"/>
      <c r="AA64" s="587"/>
      <c r="AB64" s="585" t="str">
        <f t="shared" si="16"/>
        <v/>
      </c>
      <c r="AC64" s="586"/>
      <c r="AD64" s="586"/>
      <c r="AE64" s="587"/>
      <c r="AF64" s="728"/>
      <c r="AG64" s="729"/>
      <c r="AH64" s="729"/>
      <c r="AI64" s="730"/>
      <c r="AJ64" s="820"/>
      <c r="AK64" s="819">
        <f>VLOOKUP(A16,入力シート!$B$152:$BD$171,48,0)</f>
        <v>0</v>
      </c>
      <c r="AL64" s="819"/>
      <c r="AM64" s="819"/>
      <c r="AN64" s="819"/>
      <c r="AO64" s="819"/>
      <c r="AP64" s="819"/>
      <c r="AQ64" s="819"/>
      <c r="AR64" s="821"/>
      <c r="AS64" s="823">
        <f>VLOOKUP(A16,入力シート!$B$152:$AJ$171,28,0)</f>
        <v>0</v>
      </c>
      <c r="AT64" s="823"/>
      <c r="AU64" s="823"/>
      <c r="AV64" s="823"/>
      <c r="AW64" s="762"/>
      <c r="AX64" s="734">
        <f>VLOOKUP(A16,入力シート!$B$152:$AJ$171,32,0)</f>
        <v>0</v>
      </c>
      <c r="AY64" s="734"/>
      <c r="AZ64" s="734"/>
      <c r="BA64" s="822"/>
      <c r="BB64" s="67"/>
    </row>
    <row r="65" spans="3:54" s="54" customFormat="1" ht="13.5" customHeight="1">
      <c r="C65" s="56"/>
      <c r="D65" s="745" t="str">
        <f>"　　　"&amp;(入力シート!U160) &amp;"  "&amp; (入力シート!Y160)</f>
        <v xml:space="preserve">　　　  </v>
      </c>
      <c r="E65" s="583"/>
      <c r="F65" s="583"/>
      <c r="G65" s="583"/>
      <c r="H65" s="583"/>
      <c r="I65" s="583"/>
      <c r="J65" s="583"/>
      <c r="K65" s="583"/>
      <c r="L65" s="584"/>
      <c r="M65" s="585" t="str">
        <f>IF(ISNA(VLOOKUP(A17,入力シート!$B$152:$AR$171,36,FALSE)),"",VLOOKUP(A17,入力シート!$B$152:$AR$171,36,FALSE))</f>
        <v/>
      </c>
      <c r="N65" s="586"/>
      <c r="O65" s="586"/>
      <c r="P65" s="587"/>
      <c r="Q65" s="714" t="str">
        <f t="shared" si="14"/>
        <v/>
      </c>
      <c r="R65" s="590"/>
      <c r="S65" s="590"/>
      <c r="T65" s="590"/>
      <c r="U65" s="590"/>
      <c r="V65" s="590"/>
      <c r="W65" s="591"/>
      <c r="X65" s="585" t="str">
        <f>IF(M65="","",IF(($M$89-(SUM(入力シート!$AS$152:$AV$171,入力シート!$AS$176:$AV$185)))&gt;(入力シート!$T$12/入力シート!$BC$15),入力シート!$T$12*(入力シート!AO160/($M$89-(SUM(入力シート!$AS$152:$AV$171,入力シート!$AS$176:$AV$185)))),入力シート!AO160*入力シート!$BC$15))</f>
        <v/>
      </c>
      <c r="Y65" s="586"/>
      <c r="Z65" s="586"/>
      <c r="AA65" s="587"/>
      <c r="AB65" s="585" t="str">
        <f t="shared" si="16"/>
        <v/>
      </c>
      <c r="AC65" s="586"/>
      <c r="AD65" s="586"/>
      <c r="AE65" s="587"/>
      <c r="AF65" s="728"/>
      <c r="AG65" s="729"/>
      <c r="AH65" s="729"/>
      <c r="AI65" s="730"/>
      <c r="AJ65" s="820"/>
      <c r="AK65" s="819">
        <f>VLOOKUP(A17,入力シート!$B$152:$BD$171,48,0)</f>
        <v>0</v>
      </c>
      <c r="AL65" s="819"/>
      <c r="AM65" s="819"/>
      <c r="AN65" s="819"/>
      <c r="AO65" s="819"/>
      <c r="AP65" s="819"/>
      <c r="AQ65" s="819"/>
      <c r="AR65" s="821"/>
      <c r="AS65" s="823">
        <f>VLOOKUP(A17,入力シート!$B$152:$AJ$171,28,0)</f>
        <v>0</v>
      </c>
      <c r="AT65" s="823"/>
      <c r="AU65" s="823"/>
      <c r="AV65" s="823"/>
      <c r="AW65" s="762"/>
      <c r="AX65" s="734">
        <f>VLOOKUP(A17,入力シート!$B$152:$AJ$171,32,0)</f>
        <v>0</v>
      </c>
      <c r="AY65" s="734"/>
      <c r="AZ65" s="734"/>
      <c r="BA65" s="822"/>
      <c r="BB65" s="67"/>
    </row>
    <row r="66" spans="3:54" s="54" customFormat="1" ht="13.5" customHeight="1">
      <c r="C66" s="56"/>
      <c r="D66" s="745" t="str">
        <f>"　　　"&amp;(入力シート!U161) &amp;"  "&amp; (入力シート!Y161)</f>
        <v xml:space="preserve">　　　  </v>
      </c>
      <c r="E66" s="583"/>
      <c r="F66" s="583"/>
      <c r="G66" s="583"/>
      <c r="H66" s="583"/>
      <c r="I66" s="583"/>
      <c r="J66" s="583"/>
      <c r="K66" s="583"/>
      <c r="L66" s="584"/>
      <c r="M66" s="585" t="str">
        <f>IF(ISNA(VLOOKUP(A18,入力シート!$B$152:$AR$171,36,FALSE)),"",VLOOKUP(A18,入力シート!$B$152:$AR$171,36,FALSE))</f>
        <v/>
      </c>
      <c r="N66" s="586"/>
      <c r="O66" s="586"/>
      <c r="P66" s="587"/>
      <c r="Q66" s="714" t="str">
        <f t="shared" si="14"/>
        <v/>
      </c>
      <c r="R66" s="590"/>
      <c r="S66" s="590"/>
      <c r="T66" s="590"/>
      <c r="U66" s="590"/>
      <c r="V66" s="590"/>
      <c r="W66" s="591"/>
      <c r="X66" s="585" t="str">
        <f>IF(M66="","",IF(($M$89-(SUM(入力シート!$AS$152:$AV$171,入力シート!$AS$176:$AV$185)))&gt;(入力シート!$T$12/入力シート!$BC$15),入力シート!$T$12*(入力シート!AO161/($M$89-(SUM(入力シート!$AS$152:$AV$171,入力シート!$AS$176:$AV$185)))),入力シート!AO161*入力シート!$BC$15))</f>
        <v/>
      </c>
      <c r="Y66" s="586"/>
      <c r="Z66" s="586"/>
      <c r="AA66" s="587"/>
      <c r="AB66" s="585" t="str">
        <f t="shared" si="16"/>
        <v/>
      </c>
      <c r="AC66" s="586"/>
      <c r="AD66" s="586"/>
      <c r="AE66" s="587"/>
      <c r="AF66" s="728"/>
      <c r="AG66" s="729"/>
      <c r="AH66" s="729"/>
      <c r="AI66" s="730"/>
      <c r="AJ66" s="820"/>
      <c r="AK66" s="819">
        <f>VLOOKUP(A18,入力シート!$B$152:$BD$171,48,0)</f>
        <v>0</v>
      </c>
      <c r="AL66" s="819"/>
      <c r="AM66" s="819"/>
      <c r="AN66" s="819"/>
      <c r="AO66" s="819"/>
      <c r="AP66" s="819"/>
      <c r="AQ66" s="819"/>
      <c r="AR66" s="821"/>
      <c r="AS66" s="823">
        <f>VLOOKUP(A18,入力シート!$B$152:$AJ$171,28,0)</f>
        <v>0</v>
      </c>
      <c r="AT66" s="823"/>
      <c r="AU66" s="823"/>
      <c r="AV66" s="823"/>
      <c r="AW66" s="762"/>
      <c r="AX66" s="734">
        <f>VLOOKUP(A18,入力シート!$B$152:$AJ$171,32,0)</f>
        <v>0</v>
      </c>
      <c r="AY66" s="734"/>
      <c r="AZ66" s="734"/>
      <c r="BA66" s="822"/>
      <c r="BB66" s="67"/>
    </row>
    <row r="67" spans="3:54" s="54" customFormat="1" ht="13.5" customHeight="1">
      <c r="C67" s="56"/>
      <c r="D67" s="745" t="str">
        <f>"　　　"&amp;(入力シート!U162) &amp;"  "&amp; (入力シート!Y162)</f>
        <v xml:space="preserve">　　　  </v>
      </c>
      <c r="E67" s="583"/>
      <c r="F67" s="583"/>
      <c r="G67" s="583"/>
      <c r="H67" s="583"/>
      <c r="I67" s="583"/>
      <c r="J67" s="583"/>
      <c r="K67" s="583"/>
      <c r="L67" s="584"/>
      <c r="M67" s="585" t="str">
        <f>IF(ISNA(VLOOKUP(A19,入力シート!$B$152:$AR$171,36,FALSE)),"",VLOOKUP(A19,入力シート!$B$152:$AR$171,36,FALSE))</f>
        <v/>
      </c>
      <c r="N67" s="586"/>
      <c r="O67" s="586"/>
      <c r="P67" s="587"/>
      <c r="Q67" s="714" t="str">
        <f t="shared" si="14"/>
        <v/>
      </c>
      <c r="R67" s="590"/>
      <c r="S67" s="590"/>
      <c r="T67" s="590"/>
      <c r="U67" s="590"/>
      <c r="V67" s="590"/>
      <c r="W67" s="591"/>
      <c r="X67" s="585" t="str">
        <f>IF(M67="","",IF(($M$89-(SUM(入力シート!$AS$152:$AV$171,入力シート!$AS$176:$AV$185)))&gt;(入力シート!$T$12/入力シート!$BC$15),入力シート!$T$12*(入力シート!AO162/($M$89-(SUM(入力シート!$AS$152:$AV$171,入力シート!$AS$176:$AV$185)))),入力シート!AO162*入力シート!$BC$15))</f>
        <v/>
      </c>
      <c r="Y67" s="586"/>
      <c r="Z67" s="586"/>
      <c r="AA67" s="587"/>
      <c r="AB67" s="585" t="str">
        <f t="shared" si="16"/>
        <v/>
      </c>
      <c r="AC67" s="586"/>
      <c r="AD67" s="586"/>
      <c r="AE67" s="587"/>
      <c r="AF67" s="728"/>
      <c r="AG67" s="729"/>
      <c r="AH67" s="729"/>
      <c r="AI67" s="730"/>
      <c r="AJ67" s="820"/>
      <c r="AK67" s="819">
        <f>VLOOKUP(A19,入力シート!$B$152:$BD$171,48,0)</f>
        <v>0</v>
      </c>
      <c r="AL67" s="819"/>
      <c r="AM67" s="819"/>
      <c r="AN67" s="819"/>
      <c r="AO67" s="819"/>
      <c r="AP67" s="819"/>
      <c r="AQ67" s="819"/>
      <c r="AR67" s="821"/>
      <c r="AS67" s="823">
        <f>VLOOKUP(A19,入力シート!$B$152:$AJ$171,28,0)</f>
        <v>0</v>
      </c>
      <c r="AT67" s="823"/>
      <c r="AU67" s="823"/>
      <c r="AV67" s="823"/>
      <c r="AW67" s="762"/>
      <c r="AX67" s="734">
        <f>VLOOKUP(A19,入力シート!$B$152:$AJ$171,32,0)</f>
        <v>0</v>
      </c>
      <c r="AY67" s="734"/>
      <c r="AZ67" s="734"/>
      <c r="BA67" s="822"/>
      <c r="BB67" s="67"/>
    </row>
    <row r="68" spans="3:54" s="54" customFormat="1" ht="13.5" customHeight="1">
      <c r="C68" s="56"/>
      <c r="D68" s="745" t="str">
        <f>"　　　"&amp;(入力シート!U163) &amp;"  "&amp; (入力シート!Y163)</f>
        <v xml:space="preserve">　　　  </v>
      </c>
      <c r="E68" s="583"/>
      <c r="F68" s="583"/>
      <c r="G68" s="583"/>
      <c r="H68" s="583"/>
      <c r="I68" s="583"/>
      <c r="J68" s="583"/>
      <c r="K68" s="583"/>
      <c r="L68" s="584"/>
      <c r="M68" s="585" t="str">
        <f>IF(ISNA(VLOOKUP(A20,入力シート!$B$152:$AR$171,36,FALSE)),"",VLOOKUP(A20,入力シート!$B$152:$AR$171,36,FALSE))</f>
        <v/>
      </c>
      <c r="N68" s="586"/>
      <c r="O68" s="586"/>
      <c r="P68" s="587"/>
      <c r="Q68" s="714" t="str">
        <f t="shared" si="14"/>
        <v/>
      </c>
      <c r="R68" s="590"/>
      <c r="S68" s="590"/>
      <c r="T68" s="590"/>
      <c r="U68" s="590"/>
      <c r="V68" s="590"/>
      <c r="W68" s="591"/>
      <c r="X68" s="585" t="str">
        <f>IF(M68="","",IF(($M$89-(SUM(入力シート!$AS$152:$AV$171,入力シート!$AS$176:$AV$185)))&gt;(入力シート!$T$12/入力シート!$BC$15),入力シート!$T$12*(入力シート!AO163/($M$89-(SUM(入力シート!$AS$152:$AV$171,入力シート!$AS$176:$AV$185)))),入力シート!AO163*入力シート!$BC$15))</f>
        <v/>
      </c>
      <c r="Y68" s="586"/>
      <c r="Z68" s="586"/>
      <c r="AA68" s="587"/>
      <c r="AB68" s="585" t="str">
        <f t="shared" si="16"/>
        <v/>
      </c>
      <c r="AC68" s="586"/>
      <c r="AD68" s="586"/>
      <c r="AE68" s="587"/>
      <c r="AF68" s="728"/>
      <c r="AG68" s="729"/>
      <c r="AH68" s="729"/>
      <c r="AI68" s="730"/>
      <c r="AJ68" s="820"/>
      <c r="AK68" s="819">
        <f>VLOOKUP(A20,入力シート!$B$152:$BD$171,48,0)</f>
        <v>0</v>
      </c>
      <c r="AL68" s="819"/>
      <c r="AM68" s="819"/>
      <c r="AN68" s="819"/>
      <c r="AO68" s="819"/>
      <c r="AP68" s="819"/>
      <c r="AQ68" s="819"/>
      <c r="AR68" s="821"/>
      <c r="AS68" s="823">
        <f>VLOOKUP(A20,入力シート!$B$152:$AJ$171,28,0)</f>
        <v>0</v>
      </c>
      <c r="AT68" s="823"/>
      <c r="AU68" s="823"/>
      <c r="AV68" s="823"/>
      <c r="AW68" s="762"/>
      <c r="AX68" s="734">
        <f>VLOOKUP(A20,入力シート!$B$152:$AJ$171,32,0)</f>
        <v>0</v>
      </c>
      <c r="AY68" s="734"/>
      <c r="AZ68" s="734"/>
      <c r="BA68" s="822"/>
      <c r="BB68" s="67"/>
    </row>
    <row r="69" spans="3:54" s="54" customFormat="1" ht="13.5" customHeight="1">
      <c r="C69" s="56"/>
      <c r="D69" s="745" t="str">
        <f>"　　　"&amp;(入力シート!U164) &amp;"  "&amp; (入力シート!Y164)</f>
        <v xml:space="preserve">　　　  </v>
      </c>
      <c r="E69" s="583"/>
      <c r="F69" s="583"/>
      <c r="G69" s="583"/>
      <c r="H69" s="583"/>
      <c r="I69" s="583"/>
      <c r="J69" s="583"/>
      <c r="K69" s="583"/>
      <c r="L69" s="584"/>
      <c r="M69" s="585" t="str">
        <f>IF(ISNA(VLOOKUP(A21,入力シート!$B$152:$AR$171,36,FALSE)),"",VLOOKUP(A21,入力シート!$B$152:$AR$171,36,FALSE))</f>
        <v/>
      </c>
      <c r="N69" s="586"/>
      <c r="O69" s="586"/>
      <c r="P69" s="587"/>
      <c r="Q69" s="714" t="str">
        <f t="shared" si="14"/>
        <v/>
      </c>
      <c r="R69" s="590"/>
      <c r="S69" s="590"/>
      <c r="T69" s="590"/>
      <c r="U69" s="590"/>
      <c r="V69" s="590"/>
      <c r="W69" s="591"/>
      <c r="X69" s="585" t="str">
        <f>IF(M69="","",IF(($M$89-(SUM(入力シート!$AS$152:$AV$171,入力シート!$AS$176:$AV$185)))&gt;(入力シート!$T$12/入力シート!$BC$15),入力シート!$T$12*(入力シート!AO164/($M$89-(SUM(入力シート!$AS$152:$AV$171,入力シート!$AS$176:$AV$185)))),入力シート!AO164*入力シート!$BC$15))</f>
        <v/>
      </c>
      <c r="Y69" s="586"/>
      <c r="Z69" s="586"/>
      <c r="AA69" s="587"/>
      <c r="AB69" s="585" t="str">
        <f t="shared" si="16"/>
        <v/>
      </c>
      <c r="AC69" s="586"/>
      <c r="AD69" s="586"/>
      <c r="AE69" s="587"/>
      <c r="AF69" s="728"/>
      <c r="AG69" s="729"/>
      <c r="AH69" s="729"/>
      <c r="AI69" s="730"/>
      <c r="AJ69" s="820"/>
      <c r="AK69" s="819">
        <f>VLOOKUP(A21,入力シート!$B$152:$BD$171,48,0)</f>
        <v>0</v>
      </c>
      <c r="AL69" s="819"/>
      <c r="AM69" s="819"/>
      <c r="AN69" s="819"/>
      <c r="AO69" s="819"/>
      <c r="AP69" s="819"/>
      <c r="AQ69" s="819"/>
      <c r="AR69" s="821"/>
      <c r="AS69" s="823">
        <f>VLOOKUP(A21,入力シート!$B$152:$AJ$171,28,0)</f>
        <v>0</v>
      </c>
      <c r="AT69" s="823"/>
      <c r="AU69" s="823"/>
      <c r="AV69" s="823"/>
      <c r="AW69" s="762"/>
      <c r="AX69" s="734">
        <f>VLOOKUP(A21,入力シート!$B$152:$AJ$171,32,0)</f>
        <v>0</v>
      </c>
      <c r="AY69" s="734"/>
      <c r="AZ69" s="734"/>
      <c r="BA69" s="822"/>
      <c r="BB69" s="67"/>
    </row>
    <row r="70" spans="3:54" s="54" customFormat="1" ht="13.5" customHeight="1">
      <c r="C70" s="56"/>
      <c r="D70" s="745" t="str">
        <f>"　　　"&amp;(入力シート!U165) &amp;"  "&amp; (入力シート!Y165)</f>
        <v xml:space="preserve">　　　  </v>
      </c>
      <c r="E70" s="583"/>
      <c r="F70" s="583"/>
      <c r="G70" s="583"/>
      <c r="H70" s="583"/>
      <c r="I70" s="583"/>
      <c r="J70" s="583"/>
      <c r="K70" s="583"/>
      <c r="L70" s="584"/>
      <c r="M70" s="585" t="str">
        <f>IF(ISNA(VLOOKUP(A22,入力シート!$B$152:$AR$171,36,FALSE)),"",VLOOKUP(A22,入力シート!$B$152:$AR$171,36,FALSE))</f>
        <v/>
      </c>
      <c r="N70" s="586"/>
      <c r="O70" s="586"/>
      <c r="P70" s="587"/>
      <c r="Q70" s="714" t="str">
        <f t="shared" si="14"/>
        <v/>
      </c>
      <c r="R70" s="590"/>
      <c r="S70" s="590"/>
      <c r="T70" s="590"/>
      <c r="U70" s="590"/>
      <c r="V70" s="590"/>
      <c r="W70" s="591"/>
      <c r="X70" s="585" t="str">
        <f>IF(M70="","",IF(($M$89-(SUM(入力シート!$AS$152:$AV$171,入力シート!$AS$176:$AV$185)))&gt;(入力シート!$T$12/入力シート!$BC$15),入力シート!$T$12*(入力シート!AO165/($M$89-(SUM(入力シート!$AS$152:$AV$171,入力シート!$AS$176:$AV$185)))),入力シート!AO165*入力シート!$BC$15))</f>
        <v/>
      </c>
      <c r="Y70" s="586"/>
      <c r="Z70" s="586"/>
      <c r="AA70" s="587"/>
      <c r="AB70" s="585" t="str">
        <f t="shared" si="16"/>
        <v/>
      </c>
      <c r="AC70" s="586"/>
      <c r="AD70" s="586"/>
      <c r="AE70" s="587"/>
      <c r="AF70" s="728"/>
      <c r="AG70" s="729"/>
      <c r="AH70" s="729"/>
      <c r="AI70" s="730"/>
      <c r="AJ70" s="820"/>
      <c r="AK70" s="819">
        <f>VLOOKUP(A22,入力シート!$B$152:$BD$171,48,0)</f>
        <v>0</v>
      </c>
      <c r="AL70" s="819"/>
      <c r="AM70" s="819"/>
      <c r="AN70" s="819"/>
      <c r="AO70" s="819"/>
      <c r="AP70" s="819"/>
      <c r="AQ70" s="819"/>
      <c r="AR70" s="821"/>
      <c r="AS70" s="823">
        <f>VLOOKUP(A22,入力シート!$B$152:$AJ$171,28,0)</f>
        <v>0</v>
      </c>
      <c r="AT70" s="823"/>
      <c r="AU70" s="823"/>
      <c r="AV70" s="823"/>
      <c r="AW70" s="762"/>
      <c r="AX70" s="734">
        <f>VLOOKUP(A22,入力シート!$B$152:$AJ$171,32,0)</f>
        <v>0</v>
      </c>
      <c r="AY70" s="734"/>
      <c r="AZ70" s="734"/>
      <c r="BA70" s="822"/>
      <c r="BB70" s="67"/>
    </row>
    <row r="71" spans="3:54" s="54" customFormat="1" ht="13.5" customHeight="1">
      <c r="C71" s="56"/>
      <c r="D71" s="745" t="str">
        <f>"　　　"&amp;(入力シート!U166) &amp;"  "&amp; (入力シート!Y166)</f>
        <v xml:space="preserve">　　　  </v>
      </c>
      <c r="E71" s="583"/>
      <c r="F71" s="583"/>
      <c r="G71" s="583"/>
      <c r="H71" s="583"/>
      <c r="I71" s="583"/>
      <c r="J71" s="583"/>
      <c r="K71" s="583"/>
      <c r="L71" s="584"/>
      <c r="M71" s="585" t="str">
        <f>IF(ISNA(VLOOKUP(A23,入力シート!$B$152:$AR$171,36,FALSE)),"",VLOOKUP(A23,入力シート!$B$152:$AR$171,36,FALSE))</f>
        <v/>
      </c>
      <c r="N71" s="586"/>
      <c r="O71" s="586"/>
      <c r="P71" s="587"/>
      <c r="Q71" s="714" t="str">
        <f t="shared" si="14"/>
        <v/>
      </c>
      <c r="R71" s="590"/>
      <c r="S71" s="590"/>
      <c r="T71" s="590"/>
      <c r="U71" s="590"/>
      <c r="V71" s="590"/>
      <c r="W71" s="591"/>
      <c r="X71" s="585" t="str">
        <f>IF(M71="","",IF(($M$89-(SUM(入力シート!$AS$152:$AV$171,入力シート!$AS$176:$AV$185)))&gt;(入力シート!$T$12/入力シート!$BC$15),入力シート!$T$12*(入力シート!AO166/($M$89-(SUM(入力シート!$AS$152:$AV$171,入力シート!$AS$176:$AV$185)))),入力シート!AO166*入力シート!$BC$15))</f>
        <v/>
      </c>
      <c r="Y71" s="586"/>
      <c r="Z71" s="586"/>
      <c r="AA71" s="587"/>
      <c r="AB71" s="585" t="str">
        <f t="shared" si="16"/>
        <v/>
      </c>
      <c r="AC71" s="586"/>
      <c r="AD71" s="586"/>
      <c r="AE71" s="587"/>
      <c r="AF71" s="728"/>
      <c r="AG71" s="729"/>
      <c r="AH71" s="729"/>
      <c r="AI71" s="730"/>
      <c r="AJ71" s="820"/>
      <c r="AK71" s="819">
        <f>VLOOKUP(A23,入力シート!$B$152:$BD$171,48,0)</f>
        <v>0</v>
      </c>
      <c r="AL71" s="819"/>
      <c r="AM71" s="819"/>
      <c r="AN71" s="819"/>
      <c r="AO71" s="819"/>
      <c r="AP71" s="819"/>
      <c r="AQ71" s="819"/>
      <c r="AR71" s="821"/>
      <c r="AS71" s="823">
        <f>VLOOKUP(A23,入力シート!$B$152:$AJ$171,28,0)</f>
        <v>0</v>
      </c>
      <c r="AT71" s="823"/>
      <c r="AU71" s="823"/>
      <c r="AV71" s="823"/>
      <c r="AW71" s="762"/>
      <c r="AX71" s="734">
        <f>VLOOKUP(A23,入力シート!$B$152:$AJ$171,32,0)</f>
        <v>0</v>
      </c>
      <c r="AY71" s="734"/>
      <c r="AZ71" s="734"/>
      <c r="BA71" s="822"/>
      <c r="BB71" s="67"/>
    </row>
    <row r="72" spans="3:54" s="54" customFormat="1" ht="13.5" customHeight="1">
      <c r="C72" s="56"/>
      <c r="D72" s="745" t="str">
        <f>"　　　"&amp;(入力シート!U167) &amp;"  "&amp; (入力シート!Y167)</f>
        <v xml:space="preserve">　　　  </v>
      </c>
      <c r="E72" s="583"/>
      <c r="F72" s="583"/>
      <c r="G72" s="583"/>
      <c r="H72" s="583"/>
      <c r="I72" s="583"/>
      <c r="J72" s="583"/>
      <c r="K72" s="583"/>
      <c r="L72" s="584"/>
      <c r="M72" s="585" t="str">
        <f>IF(ISNA(VLOOKUP(A24,入力シート!$B$152:$AR$171,36,FALSE)),"",VLOOKUP(A24,入力シート!$B$152:$AR$171,36,FALSE))</f>
        <v/>
      </c>
      <c r="N72" s="586"/>
      <c r="O72" s="586"/>
      <c r="P72" s="587"/>
      <c r="Q72" s="714" t="str">
        <f t="shared" si="14"/>
        <v/>
      </c>
      <c r="R72" s="590"/>
      <c r="S72" s="590"/>
      <c r="T72" s="590"/>
      <c r="U72" s="590"/>
      <c r="V72" s="590"/>
      <c r="W72" s="591"/>
      <c r="X72" s="585" t="str">
        <f>IF(M72="","",IF(($M$89-(SUM(入力シート!$AS$152:$AV$171,入力シート!$AS$176:$AV$185)))&gt;(入力シート!$T$12/入力シート!$BC$15),入力シート!$T$12*(入力シート!AO167/($M$89-(SUM(入力シート!$AS$152:$AV$171,入力シート!$AS$176:$AV$185)))),入力シート!AO167*入力シート!$BC$15))</f>
        <v/>
      </c>
      <c r="Y72" s="586"/>
      <c r="Z72" s="586"/>
      <c r="AA72" s="587"/>
      <c r="AB72" s="585" t="str">
        <f t="shared" si="16"/>
        <v/>
      </c>
      <c r="AC72" s="586"/>
      <c r="AD72" s="586"/>
      <c r="AE72" s="587"/>
      <c r="AF72" s="728"/>
      <c r="AG72" s="729"/>
      <c r="AH72" s="729"/>
      <c r="AI72" s="730"/>
      <c r="AJ72" s="820"/>
      <c r="AK72" s="819">
        <f>VLOOKUP(A24,入力シート!$B$152:$BD$171,48,0)</f>
        <v>0</v>
      </c>
      <c r="AL72" s="819"/>
      <c r="AM72" s="819"/>
      <c r="AN72" s="819"/>
      <c r="AO72" s="819"/>
      <c r="AP72" s="819"/>
      <c r="AQ72" s="819"/>
      <c r="AR72" s="821"/>
      <c r="AS72" s="823">
        <f>VLOOKUP(A24,入力シート!$B$152:$AJ$171,28,0)</f>
        <v>0</v>
      </c>
      <c r="AT72" s="823"/>
      <c r="AU72" s="823"/>
      <c r="AV72" s="823"/>
      <c r="AW72" s="762"/>
      <c r="AX72" s="734">
        <f>VLOOKUP(A24,入力シート!$B$152:$AJ$171,32,0)</f>
        <v>0</v>
      </c>
      <c r="AY72" s="734"/>
      <c r="AZ72" s="734"/>
      <c r="BA72" s="822"/>
      <c r="BB72" s="67"/>
    </row>
    <row r="73" spans="3:54" s="54" customFormat="1" ht="13.5" customHeight="1">
      <c r="C73" s="56"/>
      <c r="D73" s="745" t="str">
        <f>"　　　"&amp;(入力シート!U168) &amp;"  "&amp; (入力シート!Y168)</f>
        <v xml:space="preserve">　　　  </v>
      </c>
      <c r="E73" s="583"/>
      <c r="F73" s="583"/>
      <c r="G73" s="583"/>
      <c r="H73" s="583"/>
      <c r="I73" s="583"/>
      <c r="J73" s="583"/>
      <c r="K73" s="583"/>
      <c r="L73" s="584"/>
      <c r="M73" s="585" t="str">
        <f>IF(ISNA(VLOOKUP(A25,入力シート!$B$152:$AR$171,36,FALSE)),"",VLOOKUP(A25,入力シート!$B$152:$AR$171,36,FALSE))</f>
        <v/>
      </c>
      <c r="N73" s="586"/>
      <c r="O73" s="586"/>
      <c r="P73" s="587"/>
      <c r="Q73" s="714" t="str">
        <f t="shared" si="14"/>
        <v/>
      </c>
      <c r="R73" s="590"/>
      <c r="S73" s="590"/>
      <c r="T73" s="590"/>
      <c r="U73" s="590"/>
      <c r="V73" s="590"/>
      <c r="W73" s="591"/>
      <c r="X73" s="585" t="str">
        <f>IF(M73="","",IF(($M$89-(SUM(入力シート!$AS$152:$AV$171,入力シート!$AS$176:$AV$185)))&gt;(入力シート!$T$12/入力シート!$BC$15),入力シート!$T$12*(入力シート!AO168/($M$89-(SUM(入力シート!$AS$152:$AV$171,入力シート!$AS$176:$AV$185)))),入力シート!AO168*入力シート!$BC$15))</f>
        <v/>
      </c>
      <c r="Y73" s="586"/>
      <c r="Z73" s="586"/>
      <c r="AA73" s="587"/>
      <c r="AB73" s="585" t="str">
        <f t="shared" si="16"/>
        <v/>
      </c>
      <c r="AC73" s="586"/>
      <c r="AD73" s="586"/>
      <c r="AE73" s="587"/>
      <c r="AF73" s="728"/>
      <c r="AG73" s="729"/>
      <c r="AH73" s="729"/>
      <c r="AI73" s="730"/>
      <c r="AJ73" s="820"/>
      <c r="AK73" s="819">
        <f>VLOOKUP(A25,入力シート!$B$152:$BD$171,48,0)</f>
        <v>0</v>
      </c>
      <c r="AL73" s="819"/>
      <c r="AM73" s="819"/>
      <c r="AN73" s="819"/>
      <c r="AO73" s="819"/>
      <c r="AP73" s="819"/>
      <c r="AQ73" s="819"/>
      <c r="AR73" s="821"/>
      <c r="AS73" s="823">
        <f>VLOOKUP(A25,入力シート!$B$152:$AJ$171,28,0)</f>
        <v>0</v>
      </c>
      <c r="AT73" s="823"/>
      <c r="AU73" s="823"/>
      <c r="AV73" s="823"/>
      <c r="AW73" s="762"/>
      <c r="AX73" s="734">
        <f>VLOOKUP(A25,入力シート!$B$152:$AJ$171,32,0)</f>
        <v>0</v>
      </c>
      <c r="AY73" s="734"/>
      <c r="AZ73" s="734"/>
      <c r="BA73" s="822"/>
      <c r="BB73" s="67"/>
    </row>
    <row r="74" spans="3:54" s="54" customFormat="1" ht="13.5" customHeight="1">
      <c r="C74" s="56"/>
      <c r="D74" s="745" t="str">
        <f>"　　　"&amp;(入力シート!U169) &amp;"  "&amp; (入力シート!Y169)</f>
        <v xml:space="preserve">　　　  </v>
      </c>
      <c r="E74" s="583"/>
      <c r="F74" s="583"/>
      <c r="G74" s="583"/>
      <c r="H74" s="583"/>
      <c r="I74" s="583"/>
      <c r="J74" s="583"/>
      <c r="K74" s="583"/>
      <c r="L74" s="584"/>
      <c r="M74" s="585" t="str">
        <f>IF(ISNA(VLOOKUP(A26,入力シート!$B$152:$AR$171,36,FALSE)),"",VLOOKUP(A26,入力シート!$B$152:$AR$171,36,FALSE))</f>
        <v/>
      </c>
      <c r="N74" s="586"/>
      <c r="O74" s="586"/>
      <c r="P74" s="587"/>
      <c r="Q74" s="714" t="str">
        <f t="shared" si="14"/>
        <v/>
      </c>
      <c r="R74" s="590"/>
      <c r="S74" s="590"/>
      <c r="T74" s="590"/>
      <c r="U74" s="590"/>
      <c r="V74" s="590"/>
      <c r="W74" s="591"/>
      <c r="X74" s="585" t="str">
        <f>IF(M74="","",IF(($M$89-(SUM(入力シート!$AS$152:$AV$171,入力シート!$AS$176:$AV$185)))&gt;(入力シート!$T$12/入力シート!$BC$15),入力シート!$T$12*(入力シート!AO169/($M$89-(SUM(入力シート!$AS$152:$AV$171,入力シート!$AS$176:$AV$185)))),入力シート!AO169*入力シート!$BC$15))</f>
        <v/>
      </c>
      <c r="Y74" s="586"/>
      <c r="Z74" s="586"/>
      <c r="AA74" s="587"/>
      <c r="AB74" s="585" t="str">
        <f t="shared" si="16"/>
        <v/>
      </c>
      <c r="AC74" s="586"/>
      <c r="AD74" s="586"/>
      <c r="AE74" s="587"/>
      <c r="AF74" s="728"/>
      <c r="AG74" s="729"/>
      <c r="AH74" s="729"/>
      <c r="AI74" s="730"/>
      <c r="AJ74" s="820"/>
      <c r="AK74" s="819">
        <f>VLOOKUP(A26,入力シート!$B$152:$BD$171,48,0)</f>
        <v>0</v>
      </c>
      <c r="AL74" s="819"/>
      <c r="AM74" s="819"/>
      <c r="AN74" s="819"/>
      <c r="AO74" s="819"/>
      <c r="AP74" s="819"/>
      <c r="AQ74" s="819"/>
      <c r="AR74" s="821"/>
      <c r="AS74" s="823">
        <f>VLOOKUP(A26,入力シート!$B$152:$AJ$171,28,0)</f>
        <v>0</v>
      </c>
      <c r="AT74" s="823"/>
      <c r="AU74" s="823"/>
      <c r="AV74" s="823"/>
      <c r="AW74" s="762"/>
      <c r="AX74" s="734">
        <f>VLOOKUP(A26,入力シート!$B$152:$AJ$171,32,0)</f>
        <v>0</v>
      </c>
      <c r="AY74" s="734"/>
      <c r="AZ74" s="734"/>
      <c r="BA74" s="822"/>
      <c r="BB74" s="67"/>
    </row>
    <row r="75" spans="3:54" s="54" customFormat="1" ht="13.5" customHeight="1">
      <c r="C75" s="56"/>
      <c r="D75" s="745" t="str">
        <f>"　　　"&amp;(入力シート!U170) &amp;"  "&amp; (入力シート!Y170)</f>
        <v xml:space="preserve">　　　  </v>
      </c>
      <c r="E75" s="583"/>
      <c r="F75" s="583"/>
      <c r="G75" s="583"/>
      <c r="H75" s="583"/>
      <c r="I75" s="583"/>
      <c r="J75" s="583"/>
      <c r="K75" s="583"/>
      <c r="L75" s="584"/>
      <c r="M75" s="585" t="str">
        <f>IF(ISNA(VLOOKUP(A27,入力シート!$B$152:$AR$171,36,FALSE)),"",VLOOKUP(A27,入力シート!$B$152:$AR$171,36,FALSE))</f>
        <v/>
      </c>
      <c r="N75" s="586"/>
      <c r="O75" s="586"/>
      <c r="P75" s="587"/>
      <c r="Q75" s="714" t="str">
        <f t="shared" si="14"/>
        <v/>
      </c>
      <c r="R75" s="590"/>
      <c r="S75" s="590"/>
      <c r="T75" s="590"/>
      <c r="U75" s="590"/>
      <c r="V75" s="590"/>
      <c r="W75" s="591"/>
      <c r="X75" s="585" t="str">
        <f>IF(M75="","",IF(($M$89-(SUM(入力シート!$AS$152:$AV$171,入力シート!$AS$176:$AV$185)))&gt;(入力シート!$T$12/入力シート!$BC$15),入力シート!$T$12*(入力シート!AO170/($M$89-(SUM(入力シート!$AS$152:$AV$171,入力シート!$AS$176:$AV$185)))),入力シート!AO170*入力シート!$BC$15))</f>
        <v/>
      </c>
      <c r="Y75" s="586"/>
      <c r="Z75" s="586"/>
      <c r="AA75" s="587"/>
      <c r="AB75" s="585" t="str">
        <f t="shared" si="16"/>
        <v/>
      </c>
      <c r="AC75" s="586"/>
      <c r="AD75" s="586"/>
      <c r="AE75" s="587"/>
      <c r="AF75" s="728"/>
      <c r="AG75" s="729"/>
      <c r="AH75" s="729"/>
      <c r="AI75" s="730"/>
      <c r="AJ75" s="820"/>
      <c r="AK75" s="819">
        <f>VLOOKUP(A27,入力シート!$B$152:$BD$171,48,0)</f>
        <v>0</v>
      </c>
      <c r="AL75" s="819"/>
      <c r="AM75" s="819"/>
      <c r="AN75" s="819"/>
      <c r="AO75" s="819"/>
      <c r="AP75" s="819"/>
      <c r="AQ75" s="819"/>
      <c r="AR75" s="821"/>
      <c r="AS75" s="823">
        <f>VLOOKUP(A27,入力シート!$B$152:$AJ$171,28,0)</f>
        <v>0</v>
      </c>
      <c r="AT75" s="823"/>
      <c r="AU75" s="823"/>
      <c r="AV75" s="823"/>
      <c r="AW75" s="762"/>
      <c r="AX75" s="734">
        <f>VLOOKUP(A27,入力シート!$B$152:$AJ$171,32,0)</f>
        <v>0</v>
      </c>
      <c r="AY75" s="734"/>
      <c r="AZ75" s="734"/>
      <c r="BA75" s="822"/>
      <c r="BB75" s="67"/>
    </row>
    <row r="76" spans="3:54" s="54" customFormat="1" ht="13.5" customHeight="1">
      <c r="C76" s="56"/>
      <c r="D76" s="745" t="str">
        <f>"　　　"&amp;(入力シート!U171) &amp;"  "&amp; (入力シート!Y171)</f>
        <v xml:space="preserve">　　　  </v>
      </c>
      <c r="E76" s="583"/>
      <c r="F76" s="583"/>
      <c r="G76" s="583"/>
      <c r="H76" s="583"/>
      <c r="I76" s="583"/>
      <c r="J76" s="583"/>
      <c r="K76" s="583"/>
      <c r="L76" s="584"/>
      <c r="M76" s="585" t="str">
        <f>IF(ISNA(VLOOKUP(A28,入力シート!$B$152:$AR$171,36,FALSE)),"",VLOOKUP(A28,入力シート!$B$152:$AR$171,36,FALSE))</f>
        <v/>
      </c>
      <c r="N76" s="586"/>
      <c r="O76" s="586"/>
      <c r="P76" s="587"/>
      <c r="Q76" s="714" t="str">
        <f t="shared" si="14"/>
        <v/>
      </c>
      <c r="R76" s="590"/>
      <c r="S76" s="590"/>
      <c r="T76" s="590"/>
      <c r="U76" s="590"/>
      <c r="V76" s="590"/>
      <c r="W76" s="591"/>
      <c r="X76" s="585" t="str">
        <f>IF(M76="","",IF(($M$89-(SUM(入力シート!$AS$152:$AV$171,入力シート!$AS$176:$AV$185)))&gt;(入力シート!$T$12/入力シート!$BC$15),入力シート!$T$12*(入力シート!AO171/($M$89-(SUM(入力シート!$AS$152:$AV$171,入力シート!$AS$176:$AV$185)))),入力シート!AO171*入力シート!$BC$15))</f>
        <v/>
      </c>
      <c r="Y76" s="586"/>
      <c r="Z76" s="586"/>
      <c r="AA76" s="587"/>
      <c r="AB76" s="585" t="str">
        <f t="shared" si="16"/>
        <v/>
      </c>
      <c r="AC76" s="586"/>
      <c r="AD76" s="586"/>
      <c r="AE76" s="587"/>
      <c r="AF76" s="728"/>
      <c r="AG76" s="729"/>
      <c r="AH76" s="729"/>
      <c r="AI76" s="730"/>
      <c r="AJ76" s="820"/>
      <c r="AK76" s="819">
        <f>VLOOKUP(A28,入力シート!$B$152:$BD$171,48,0)</f>
        <v>0</v>
      </c>
      <c r="AL76" s="819"/>
      <c r="AM76" s="819"/>
      <c r="AN76" s="819"/>
      <c r="AO76" s="819"/>
      <c r="AP76" s="819"/>
      <c r="AQ76" s="819"/>
      <c r="AR76" s="821"/>
      <c r="AS76" s="823">
        <f>VLOOKUP(A28,入力シート!$B$152:$AJ$171,28,0)</f>
        <v>0</v>
      </c>
      <c r="AT76" s="823"/>
      <c r="AU76" s="823"/>
      <c r="AV76" s="823"/>
      <c r="AW76" s="762"/>
      <c r="AX76" s="734">
        <f>VLOOKUP(A28,入力シート!$B$152:$AJ$171,32,0)</f>
        <v>0</v>
      </c>
      <c r="AY76" s="734"/>
      <c r="AZ76" s="734"/>
      <c r="BA76" s="822"/>
      <c r="BB76" s="67"/>
    </row>
    <row r="77" spans="3:54" s="54" customFormat="1" ht="13.5" customHeight="1">
      <c r="C77" s="56"/>
      <c r="D77" s="741" t="s">
        <v>163</v>
      </c>
      <c r="E77" s="741"/>
      <c r="F77" s="741"/>
      <c r="G77" s="741"/>
      <c r="H77" s="741"/>
      <c r="I77" s="741"/>
      <c r="J77" s="741"/>
      <c r="K77" s="741"/>
      <c r="L77" s="742"/>
      <c r="M77" s="585"/>
      <c r="N77" s="586"/>
      <c r="O77" s="586"/>
      <c r="P77" s="587"/>
      <c r="Q77" s="588"/>
      <c r="R77" s="589"/>
      <c r="S77" s="589"/>
      <c r="T77" s="589"/>
      <c r="U77" s="589"/>
      <c r="V77" s="589"/>
      <c r="W77" s="718"/>
      <c r="X77" s="585"/>
      <c r="Y77" s="586"/>
      <c r="Z77" s="586"/>
      <c r="AA77" s="587"/>
      <c r="AB77" s="585"/>
      <c r="AC77" s="586"/>
      <c r="AD77" s="586"/>
      <c r="AE77" s="587"/>
      <c r="AF77" s="728"/>
      <c r="AG77" s="729"/>
      <c r="AH77" s="729"/>
      <c r="AI77" s="730"/>
      <c r="AJ77" s="68"/>
      <c r="AK77" s="68"/>
      <c r="AL77" s="68"/>
      <c r="AM77" s="68"/>
      <c r="AN77" s="57"/>
      <c r="AO77" s="57"/>
      <c r="AP77" s="57"/>
      <c r="AQ77" s="57"/>
      <c r="AR77" s="57"/>
      <c r="AS77" s="57"/>
      <c r="AT77" s="57"/>
      <c r="AU77" s="57"/>
      <c r="AV77" s="57"/>
      <c r="AW77" s="57"/>
      <c r="AX77" s="57"/>
      <c r="AY77" s="57"/>
      <c r="AZ77" s="57"/>
      <c r="BA77" s="69"/>
    </row>
    <row r="78" spans="3:54" s="54" customFormat="1" ht="13.5" customHeight="1">
      <c r="C78" s="56"/>
      <c r="D78" s="741" t="str">
        <f>"　　　"&amp;(入力シート!U176) &amp;"  "&amp; (入力シート!Y176)</f>
        <v xml:space="preserve">　　　  </v>
      </c>
      <c r="E78" s="741"/>
      <c r="F78" s="741"/>
      <c r="G78" s="741"/>
      <c r="H78" s="741"/>
      <c r="I78" s="741"/>
      <c r="J78" s="741"/>
      <c r="K78" s="741"/>
      <c r="L78" s="742"/>
      <c r="M78" s="585" t="str">
        <f>IF(ISNA(VLOOKUP(A9,入力シート!$B$176:$AR$185,36,FALSE)),"",VLOOKUP(A9,入力シート!$B$176:$AR$185,36,FALSE))</f>
        <v/>
      </c>
      <c r="N78" s="586"/>
      <c r="O78" s="586"/>
      <c r="P78" s="587"/>
      <c r="Q78" s="714" t="str">
        <f>IF(M78="","","備考欄・別添報告書参照")</f>
        <v/>
      </c>
      <c r="R78" s="590"/>
      <c r="S78" s="590"/>
      <c r="T78" s="590"/>
      <c r="U78" s="590"/>
      <c r="V78" s="590"/>
      <c r="W78" s="591"/>
      <c r="X78" s="585" t="str">
        <f>IF(M78="","",IF(($M$89-(SUM(入力シート!$AS$152:$AV$171,入力シート!$AS$176:$AV$185)))&gt;(入力シート!$T$12/入力シート!$BC$15),入力シート!$T$12*(入力シート!AO176/($M$89-(SUM(入力シート!$AS$152:$AV$171,入力シート!$AS$176:$AV$185)))),入力シート!AO176*入力シート!$BC$15))</f>
        <v/>
      </c>
      <c r="Y78" s="586"/>
      <c r="Z78" s="586"/>
      <c r="AA78" s="587"/>
      <c r="AB78" s="585" t="str">
        <f>IFERROR(M78-X78,"")</f>
        <v/>
      </c>
      <c r="AC78" s="586"/>
      <c r="AD78" s="586"/>
      <c r="AE78" s="587"/>
      <c r="AF78" s="728"/>
      <c r="AG78" s="729"/>
      <c r="AH78" s="729"/>
      <c r="AI78" s="730"/>
      <c r="AJ78" s="743" t="s">
        <v>290</v>
      </c>
      <c r="AK78" s="734">
        <f>VLOOKUP(A9,入力シート!$B$176:$AJ$185,28,0)</f>
        <v>0</v>
      </c>
      <c r="AL78" s="734"/>
      <c r="AM78" s="734"/>
      <c r="AN78" s="734"/>
      <c r="AO78" s="762" t="s">
        <v>291</v>
      </c>
      <c r="AP78" s="734">
        <f>VLOOKUP(A9,入力シート!$B$176:$AJ$185,32,0)</f>
        <v>0</v>
      </c>
      <c r="AQ78" s="734"/>
      <c r="AR78" s="734"/>
      <c r="AS78" s="734"/>
      <c r="AT78" s="57"/>
      <c r="AU78" s="57"/>
      <c r="AV78" s="57"/>
      <c r="AW78" s="57"/>
      <c r="AX78" s="57"/>
      <c r="AY78" s="57"/>
      <c r="AZ78" s="57"/>
      <c r="BA78" s="69"/>
    </row>
    <row r="79" spans="3:54" s="54" customFormat="1" ht="13.5" customHeight="1">
      <c r="C79" s="56"/>
      <c r="D79" s="741" t="str">
        <f>"　　　"&amp;(入力シート!U177) &amp;"  "&amp; (入力シート!Y177)</f>
        <v xml:space="preserve">　　　  </v>
      </c>
      <c r="E79" s="741"/>
      <c r="F79" s="741"/>
      <c r="G79" s="741"/>
      <c r="H79" s="741"/>
      <c r="I79" s="741"/>
      <c r="J79" s="741"/>
      <c r="K79" s="741"/>
      <c r="L79" s="742"/>
      <c r="M79" s="585" t="str">
        <f>IF(ISNA(VLOOKUP(A10,入力シート!$B$176:$AR$185,36,FALSE)),"",VLOOKUP(A10,入力シート!$B$176:$AR$185,36,FALSE))</f>
        <v/>
      </c>
      <c r="N79" s="586"/>
      <c r="O79" s="586"/>
      <c r="P79" s="587"/>
      <c r="Q79" s="714" t="str">
        <f t="shared" ref="Q79:Q87" si="17">IF(M79="","","備考欄・別添報告書参照")</f>
        <v/>
      </c>
      <c r="R79" s="590"/>
      <c r="S79" s="590"/>
      <c r="T79" s="590"/>
      <c r="U79" s="590"/>
      <c r="V79" s="590"/>
      <c r="W79" s="591"/>
      <c r="X79" s="585" t="str">
        <f>IF(M79="","",IF(($M$89-(SUM(入力シート!$AS$152:$AV$171,入力シート!$AS$176:$AV$185)))&gt;(入力シート!$T$12/入力シート!$BC$15),入力シート!$T$12*(入力シート!AO177/($M$89-(SUM(入力シート!$AS$152:$AV$171,入力シート!$AS$176:$AV$185)))),入力シート!AO177*入力シート!$BC$15))</f>
        <v/>
      </c>
      <c r="Y79" s="586"/>
      <c r="Z79" s="586"/>
      <c r="AA79" s="587"/>
      <c r="AB79" s="585" t="str">
        <f t="shared" ref="AB79:AB87" si="18">IFERROR(M79-X79,"")</f>
        <v/>
      </c>
      <c r="AC79" s="586"/>
      <c r="AD79" s="586"/>
      <c r="AE79" s="587"/>
      <c r="AF79" s="728"/>
      <c r="AG79" s="729"/>
      <c r="AH79" s="729"/>
      <c r="AI79" s="730"/>
      <c r="AJ79" s="743"/>
      <c r="AK79" s="734">
        <f>VLOOKUP(A10,入力シート!$B$176:$AJ$185,28,0)</f>
        <v>0</v>
      </c>
      <c r="AL79" s="734"/>
      <c r="AM79" s="734"/>
      <c r="AN79" s="734"/>
      <c r="AO79" s="762"/>
      <c r="AP79" s="734">
        <f>VLOOKUP(A10,入力シート!$B$176:$AJ$185,32,0)</f>
        <v>0</v>
      </c>
      <c r="AQ79" s="734"/>
      <c r="AR79" s="734"/>
      <c r="AS79" s="734"/>
      <c r="AT79" s="57"/>
      <c r="AU79" s="57"/>
      <c r="AV79" s="57"/>
      <c r="AW79" s="57"/>
      <c r="AX79" s="57"/>
      <c r="AY79" s="57"/>
      <c r="AZ79" s="57"/>
      <c r="BA79" s="69"/>
    </row>
    <row r="80" spans="3:54" s="54" customFormat="1" ht="13.5" customHeight="1">
      <c r="C80" s="56"/>
      <c r="D80" s="741" t="str">
        <f>"　　　"&amp;(入力シート!U178) &amp;"  "&amp; (入力シート!Y178)</f>
        <v xml:space="preserve">　　　  </v>
      </c>
      <c r="E80" s="741"/>
      <c r="F80" s="741"/>
      <c r="G80" s="741"/>
      <c r="H80" s="741"/>
      <c r="I80" s="741"/>
      <c r="J80" s="741"/>
      <c r="K80" s="741"/>
      <c r="L80" s="742"/>
      <c r="M80" s="585" t="str">
        <f>IF(ISNA(VLOOKUP(A11,入力シート!$B$176:$AR$185,36,FALSE)),"",VLOOKUP(A11,入力シート!$B$176:$AR$185,36,FALSE))</f>
        <v/>
      </c>
      <c r="N80" s="586"/>
      <c r="O80" s="586"/>
      <c r="P80" s="587"/>
      <c r="Q80" s="714" t="str">
        <f t="shared" si="17"/>
        <v/>
      </c>
      <c r="R80" s="590"/>
      <c r="S80" s="590"/>
      <c r="T80" s="590"/>
      <c r="U80" s="590"/>
      <c r="V80" s="590"/>
      <c r="W80" s="591"/>
      <c r="X80" s="585" t="str">
        <f>IF(M80="","",IF(($M$89-(SUM(入力シート!$AS$152:$AV$171,入力シート!$AS$176:$AV$185)))&gt;(入力シート!$T$12/入力シート!$BC$15),入力シート!$T$12*(入力シート!AO178/($M$89-(SUM(入力シート!$AS$152:$AV$171,入力シート!$AS$176:$AV$185)))),入力シート!AO178*入力シート!$BC$15))</f>
        <v/>
      </c>
      <c r="Y80" s="586"/>
      <c r="Z80" s="586"/>
      <c r="AA80" s="587"/>
      <c r="AB80" s="585" t="str">
        <f t="shared" si="18"/>
        <v/>
      </c>
      <c r="AC80" s="586"/>
      <c r="AD80" s="586"/>
      <c r="AE80" s="587"/>
      <c r="AF80" s="728"/>
      <c r="AG80" s="729"/>
      <c r="AH80" s="729"/>
      <c r="AI80" s="730"/>
      <c r="AJ80" s="743"/>
      <c r="AK80" s="734">
        <f>VLOOKUP(A11,入力シート!$B$176:$AJ$185,28,0)</f>
        <v>0</v>
      </c>
      <c r="AL80" s="734"/>
      <c r="AM80" s="734"/>
      <c r="AN80" s="734"/>
      <c r="AO80" s="762"/>
      <c r="AP80" s="734">
        <f>VLOOKUP(A11,入力シート!$B$176:$AJ$185,32,0)</f>
        <v>0</v>
      </c>
      <c r="AQ80" s="734"/>
      <c r="AR80" s="734"/>
      <c r="AS80" s="734"/>
      <c r="AT80" s="57"/>
      <c r="AU80" s="57"/>
      <c r="AV80" s="57"/>
      <c r="AW80" s="57"/>
      <c r="AX80" s="57"/>
      <c r="AY80" s="57"/>
      <c r="AZ80" s="57"/>
      <c r="BA80" s="69"/>
    </row>
    <row r="81" spans="2:54" s="54" customFormat="1" ht="13.5" customHeight="1">
      <c r="C81" s="56"/>
      <c r="D81" s="741" t="str">
        <f>"　　　"&amp;(入力シート!U179) &amp;"  "&amp; (入力シート!Y179)</f>
        <v xml:space="preserve">　　　  </v>
      </c>
      <c r="E81" s="741"/>
      <c r="F81" s="741"/>
      <c r="G81" s="741"/>
      <c r="H81" s="741"/>
      <c r="I81" s="741"/>
      <c r="J81" s="741"/>
      <c r="K81" s="741"/>
      <c r="L81" s="742"/>
      <c r="M81" s="585" t="str">
        <f>IF(ISNA(VLOOKUP(A12,入力シート!$B$176:$AR$185,36,FALSE)),"",VLOOKUP(A12,入力シート!$B$176:$AR$185,36,FALSE))</f>
        <v/>
      </c>
      <c r="N81" s="586"/>
      <c r="O81" s="586"/>
      <c r="P81" s="587"/>
      <c r="Q81" s="714" t="str">
        <f t="shared" si="17"/>
        <v/>
      </c>
      <c r="R81" s="590"/>
      <c r="S81" s="590"/>
      <c r="T81" s="590"/>
      <c r="U81" s="590"/>
      <c r="V81" s="590"/>
      <c r="W81" s="591"/>
      <c r="X81" s="585" t="str">
        <f>IF(M81="","",IF(($M$89-(SUM(入力シート!$AS$152:$AV$171,入力シート!$AS$176:$AV$185)))&gt;(入力シート!$T$12/入力シート!$BC$15),入力シート!$T$12*(入力シート!AO179/($M$89-(SUM(入力シート!$AS$152:$AV$171,入力シート!$AS$176:$AV$185)))),入力シート!AO179*入力シート!$BC$15))</f>
        <v/>
      </c>
      <c r="Y81" s="586"/>
      <c r="Z81" s="586"/>
      <c r="AA81" s="587"/>
      <c r="AB81" s="585" t="str">
        <f t="shared" si="18"/>
        <v/>
      </c>
      <c r="AC81" s="586"/>
      <c r="AD81" s="586"/>
      <c r="AE81" s="587"/>
      <c r="AF81" s="728"/>
      <c r="AG81" s="729"/>
      <c r="AH81" s="729"/>
      <c r="AI81" s="730"/>
      <c r="AJ81" s="743"/>
      <c r="AK81" s="734">
        <f>VLOOKUP(A12,入力シート!$B$176:$AJ$185,28,0)</f>
        <v>0</v>
      </c>
      <c r="AL81" s="734"/>
      <c r="AM81" s="734"/>
      <c r="AN81" s="734"/>
      <c r="AO81" s="762"/>
      <c r="AP81" s="734">
        <f>VLOOKUP(A12,入力シート!$B$176:$AJ$185,32,0)</f>
        <v>0</v>
      </c>
      <c r="AQ81" s="734"/>
      <c r="AR81" s="734"/>
      <c r="AS81" s="734"/>
      <c r="AT81" s="57"/>
      <c r="AU81" s="57"/>
      <c r="AV81" s="57"/>
      <c r="AW81" s="57"/>
      <c r="AX81" s="57"/>
      <c r="AY81" s="57"/>
      <c r="AZ81" s="57"/>
      <c r="BA81" s="69"/>
    </row>
    <row r="82" spans="2:54" s="54" customFormat="1" ht="13.5" customHeight="1">
      <c r="C82" s="56"/>
      <c r="D82" s="741" t="str">
        <f>"　　　"&amp;(入力シート!U180) &amp;"  "&amp; (入力シート!Y180)</f>
        <v xml:space="preserve">　　　  </v>
      </c>
      <c r="E82" s="741"/>
      <c r="F82" s="741"/>
      <c r="G82" s="741"/>
      <c r="H82" s="741"/>
      <c r="I82" s="741"/>
      <c r="J82" s="741"/>
      <c r="K82" s="741"/>
      <c r="L82" s="742"/>
      <c r="M82" s="585" t="str">
        <f>IF(ISNA(VLOOKUP(A13,入力シート!$B$176:$AR$185,36,FALSE)),"",VLOOKUP(A13,入力シート!$B$176:$AR$185,36,FALSE))</f>
        <v/>
      </c>
      <c r="N82" s="586"/>
      <c r="O82" s="586"/>
      <c r="P82" s="587"/>
      <c r="Q82" s="714" t="str">
        <f t="shared" si="17"/>
        <v/>
      </c>
      <c r="R82" s="590"/>
      <c r="S82" s="590"/>
      <c r="T82" s="590"/>
      <c r="U82" s="590"/>
      <c r="V82" s="590"/>
      <c r="W82" s="591"/>
      <c r="X82" s="585" t="str">
        <f>IF(M82="","",IF(($M$89-(SUM(入力シート!$AS$152:$AV$171,入力シート!$AS$176:$AV$185)))&gt;(入力シート!$T$12/入力シート!$BC$15),入力シート!$T$12*(入力シート!AO180/($M$89-(SUM(入力シート!$AS$152:$AV$171,入力シート!$AS$176:$AV$185)))),入力シート!AO180*入力シート!$BC$15))</f>
        <v/>
      </c>
      <c r="Y82" s="586"/>
      <c r="Z82" s="586"/>
      <c r="AA82" s="587"/>
      <c r="AB82" s="585" t="str">
        <f t="shared" si="18"/>
        <v/>
      </c>
      <c r="AC82" s="586"/>
      <c r="AD82" s="586"/>
      <c r="AE82" s="587"/>
      <c r="AF82" s="728"/>
      <c r="AG82" s="729"/>
      <c r="AH82" s="729"/>
      <c r="AI82" s="730"/>
      <c r="AJ82" s="743"/>
      <c r="AK82" s="734">
        <f>VLOOKUP(A13,入力シート!$B$176:$AJ$185,28,0)</f>
        <v>0</v>
      </c>
      <c r="AL82" s="734"/>
      <c r="AM82" s="734"/>
      <c r="AN82" s="734"/>
      <c r="AO82" s="762"/>
      <c r="AP82" s="734">
        <f>VLOOKUP(A13,入力シート!$B$176:$AJ$185,32,0)</f>
        <v>0</v>
      </c>
      <c r="AQ82" s="734"/>
      <c r="AR82" s="734"/>
      <c r="AS82" s="734"/>
      <c r="AT82" s="57"/>
      <c r="AU82" s="57"/>
      <c r="AV82" s="57"/>
      <c r="AW82" s="57"/>
      <c r="AX82" s="57"/>
      <c r="AY82" s="57"/>
      <c r="AZ82" s="57"/>
      <c r="BA82" s="69"/>
    </row>
    <row r="83" spans="2:54" s="54" customFormat="1" ht="13.5" customHeight="1">
      <c r="C83" s="56"/>
      <c r="D83" s="741" t="str">
        <f>"　　　"&amp;(入力シート!U181) &amp;"  "&amp; (入力シート!Y181)</f>
        <v xml:space="preserve">　　　  </v>
      </c>
      <c r="E83" s="741"/>
      <c r="F83" s="741"/>
      <c r="G83" s="741"/>
      <c r="H83" s="741"/>
      <c r="I83" s="741"/>
      <c r="J83" s="741"/>
      <c r="K83" s="741"/>
      <c r="L83" s="742"/>
      <c r="M83" s="585" t="str">
        <f>IF(ISNA(VLOOKUP(A14,入力シート!$B$176:$AR$185,36,FALSE)),"",VLOOKUP(A14,入力シート!$B$176:$AR$185,36,FALSE))</f>
        <v/>
      </c>
      <c r="N83" s="586"/>
      <c r="O83" s="586"/>
      <c r="P83" s="587"/>
      <c r="Q83" s="714" t="str">
        <f t="shared" si="17"/>
        <v/>
      </c>
      <c r="R83" s="590"/>
      <c r="S83" s="590"/>
      <c r="T83" s="590"/>
      <c r="U83" s="590"/>
      <c r="V83" s="590"/>
      <c r="W83" s="591"/>
      <c r="X83" s="585" t="str">
        <f>IF(M83="","",IF(($M$89-(SUM(入力シート!$AS$152:$AV$171,入力シート!$AS$176:$AV$185)))&gt;(入力シート!$T$12/入力シート!$BC$15),入力シート!$T$12*(入力シート!AO181/($M$89-(SUM(入力シート!$AS$152:$AV$171,入力シート!$AS$176:$AV$185)))),入力シート!AO181*入力シート!$BC$15))</f>
        <v/>
      </c>
      <c r="Y83" s="586"/>
      <c r="Z83" s="586"/>
      <c r="AA83" s="587"/>
      <c r="AB83" s="585" t="str">
        <f t="shared" si="18"/>
        <v/>
      </c>
      <c r="AC83" s="586"/>
      <c r="AD83" s="586"/>
      <c r="AE83" s="587"/>
      <c r="AF83" s="728"/>
      <c r="AG83" s="729"/>
      <c r="AH83" s="729"/>
      <c r="AI83" s="730"/>
      <c r="AJ83" s="743"/>
      <c r="AK83" s="734">
        <f>VLOOKUP(A14,入力シート!$B$176:$AJ$185,28,0)</f>
        <v>0</v>
      </c>
      <c r="AL83" s="734"/>
      <c r="AM83" s="734"/>
      <c r="AN83" s="734"/>
      <c r="AO83" s="762"/>
      <c r="AP83" s="734">
        <f>VLOOKUP(A14,入力シート!$B$176:$AJ$185,32,0)</f>
        <v>0</v>
      </c>
      <c r="AQ83" s="734"/>
      <c r="AR83" s="734"/>
      <c r="AS83" s="734"/>
      <c r="AT83" s="57"/>
      <c r="AU83" s="57"/>
      <c r="AV83" s="57"/>
      <c r="AW83" s="57"/>
      <c r="AX83" s="57"/>
      <c r="AY83" s="57"/>
      <c r="AZ83" s="57"/>
      <c r="BA83" s="69"/>
    </row>
    <row r="84" spans="2:54" s="54" customFormat="1" ht="13.5" customHeight="1">
      <c r="C84" s="56"/>
      <c r="D84" s="741" t="str">
        <f>"　　　"&amp;(入力シート!U182) &amp;"  "&amp; (入力シート!Y182)</f>
        <v xml:space="preserve">　　　  </v>
      </c>
      <c r="E84" s="741"/>
      <c r="F84" s="741"/>
      <c r="G84" s="741"/>
      <c r="H84" s="741"/>
      <c r="I84" s="741"/>
      <c r="J84" s="741"/>
      <c r="K84" s="741"/>
      <c r="L84" s="742"/>
      <c r="M84" s="585" t="str">
        <f>IF(ISNA(VLOOKUP(A15,入力シート!$B$176:$AR$185,36,FALSE)),"",VLOOKUP(A15,入力シート!$B$176:$AR$185,36,FALSE))</f>
        <v/>
      </c>
      <c r="N84" s="586"/>
      <c r="O84" s="586"/>
      <c r="P84" s="587"/>
      <c r="Q84" s="714" t="str">
        <f t="shared" si="17"/>
        <v/>
      </c>
      <c r="R84" s="590"/>
      <c r="S84" s="590"/>
      <c r="T84" s="590"/>
      <c r="U84" s="590"/>
      <c r="V84" s="590"/>
      <c r="W84" s="591"/>
      <c r="X84" s="585" t="str">
        <f>IF(M84="","",IF(($M$89-(SUM(入力シート!$AS$152:$AV$171,入力シート!$AS$176:$AV$185)))&gt;(入力シート!$T$12/入力シート!$BC$15),入力シート!$T$12*(入力シート!AO182/($M$89-(SUM(入力シート!$AS$152:$AV$171,入力シート!$AS$176:$AV$185)))),入力シート!AO182*入力シート!$BC$15))</f>
        <v/>
      </c>
      <c r="Y84" s="586"/>
      <c r="Z84" s="586"/>
      <c r="AA84" s="587"/>
      <c r="AB84" s="585" t="str">
        <f t="shared" si="18"/>
        <v/>
      </c>
      <c r="AC84" s="586"/>
      <c r="AD84" s="586"/>
      <c r="AE84" s="587"/>
      <c r="AF84" s="728"/>
      <c r="AG84" s="729"/>
      <c r="AH84" s="729"/>
      <c r="AI84" s="730"/>
      <c r="AJ84" s="743"/>
      <c r="AK84" s="734">
        <f>VLOOKUP(A15,入力シート!$B$176:$AJ$185,28,0)</f>
        <v>0</v>
      </c>
      <c r="AL84" s="734"/>
      <c r="AM84" s="734"/>
      <c r="AN84" s="734"/>
      <c r="AO84" s="762"/>
      <c r="AP84" s="734">
        <f>VLOOKUP(A15,入力シート!$B$176:$AJ$185,32,0)</f>
        <v>0</v>
      </c>
      <c r="AQ84" s="734"/>
      <c r="AR84" s="734"/>
      <c r="AS84" s="734"/>
      <c r="AT84" s="57"/>
      <c r="AU84" s="57"/>
      <c r="AV84" s="57"/>
      <c r="AW84" s="57"/>
      <c r="AX84" s="57"/>
      <c r="AY84" s="57"/>
      <c r="AZ84" s="57"/>
      <c r="BA84" s="69"/>
    </row>
    <row r="85" spans="2:54" s="54" customFormat="1" ht="13.5" customHeight="1">
      <c r="C85" s="56"/>
      <c r="D85" s="741" t="str">
        <f>"　　　"&amp;(入力シート!U183) &amp;"  "&amp; (入力シート!Y183)</f>
        <v xml:space="preserve">　　　  </v>
      </c>
      <c r="E85" s="741"/>
      <c r="F85" s="741"/>
      <c r="G85" s="741"/>
      <c r="H85" s="741"/>
      <c r="I85" s="741"/>
      <c r="J85" s="741"/>
      <c r="K85" s="741"/>
      <c r="L85" s="742"/>
      <c r="M85" s="585" t="str">
        <f>IF(ISNA(VLOOKUP(A16,入力シート!$B$176:$AR$185,36,FALSE)),"",VLOOKUP(A16,入力シート!$B$176:$AR$185,36,FALSE))</f>
        <v/>
      </c>
      <c r="N85" s="586"/>
      <c r="O85" s="586"/>
      <c r="P85" s="587"/>
      <c r="Q85" s="714" t="str">
        <f t="shared" si="17"/>
        <v/>
      </c>
      <c r="R85" s="590"/>
      <c r="S85" s="590"/>
      <c r="T85" s="590"/>
      <c r="U85" s="590"/>
      <c r="V85" s="590"/>
      <c r="W85" s="591"/>
      <c r="X85" s="585" t="str">
        <f>IF(M85="","",IF(($M$89-(SUM(入力シート!$AS$152:$AV$171,入力シート!$AS$176:$AV$185)))&gt;(入力シート!$T$12/入力シート!$BC$15),入力シート!$T$12*(入力シート!AO183/($M$89-(SUM(入力シート!$AS$152:$AV$171,入力シート!$AS$176:$AV$185)))),入力シート!AO183*入力シート!$BC$15))</f>
        <v/>
      </c>
      <c r="Y85" s="586"/>
      <c r="Z85" s="586"/>
      <c r="AA85" s="587"/>
      <c r="AB85" s="585" t="str">
        <f t="shared" si="18"/>
        <v/>
      </c>
      <c r="AC85" s="586"/>
      <c r="AD85" s="586"/>
      <c r="AE85" s="587"/>
      <c r="AF85" s="728"/>
      <c r="AG85" s="729"/>
      <c r="AH85" s="729"/>
      <c r="AI85" s="730"/>
      <c r="AJ85" s="743"/>
      <c r="AK85" s="734">
        <f>VLOOKUP(A16,入力シート!$B$176:$AJ$185,28,0)</f>
        <v>0</v>
      </c>
      <c r="AL85" s="734"/>
      <c r="AM85" s="734"/>
      <c r="AN85" s="734"/>
      <c r="AO85" s="762"/>
      <c r="AP85" s="734">
        <f>VLOOKUP(A16,入力シート!$B$176:$AJ$185,32,0)</f>
        <v>0</v>
      </c>
      <c r="AQ85" s="734"/>
      <c r="AR85" s="734"/>
      <c r="AS85" s="734"/>
      <c r="AT85" s="57"/>
      <c r="AU85" s="57"/>
      <c r="AV85" s="57"/>
      <c r="AW85" s="57"/>
      <c r="AX85" s="57"/>
      <c r="AY85" s="57"/>
      <c r="AZ85" s="57"/>
      <c r="BA85" s="69"/>
    </row>
    <row r="86" spans="2:54" s="54" customFormat="1" ht="13.5" customHeight="1">
      <c r="C86" s="56"/>
      <c r="D86" s="741" t="str">
        <f>"　　　"&amp;(入力シート!U184) &amp;"  "&amp; (入力シート!Y184)</f>
        <v xml:space="preserve">　　　  </v>
      </c>
      <c r="E86" s="741"/>
      <c r="F86" s="741"/>
      <c r="G86" s="741"/>
      <c r="H86" s="741"/>
      <c r="I86" s="741"/>
      <c r="J86" s="741"/>
      <c r="K86" s="741"/>
      <c r="L86" s="742"/>
      <c r="M86" s="585" t="str">
        <f>IF(ISNA(VLOOKUP(A17,入力シート!$B$176:$AR$185,36,FALSE)),"",VLOOKUP(A17,入力シート!$B$176:$AR$185,36,FALSE))</f>
        <v/>
      </c>
      <c r="N86" s="586"/>
      <c r="O86" s="586"/>
      <c r="P86" s="587"/>
      <c r="Q86" s="714" t="str">
        <f t="shared" si="17"/>
        <v/>
      </c>
      <c r="R86" s="590"/>
      <c r="S86" s="590"/>
      <c r="T86" s="590"/>
      <c r="U86" s="590"/>
      <c r="V86" s="590"/>
      <c r="W86" s="591"/>
      <c r="X86" s="585" t="str">
        <f>IF(M86="","",IF(($M$89-(SUM(入力シート!$AS$152:$AV$171,入力シート!$AS$176:$AV$185)))&gt;(入力シート!$T$12/入力シート!$BC$15),入力シート!$T$12*(入力シート!AO184/($M$89-(SUM(入力シート!$AS$152:$AV$171,入力シート!$AS$176:$AV$185)))),入力シート!AO184*入力シート!$BC$15))</f>
        <v/>
      </c>
      <c r="Y86" s="586"/>
      <c r="Z86" s="586"/>
      <c r="AA86" s="587"/>
      <c r="AB86" s="585" t="str">
        <f t="shared" si="18"/>
        <v/>
      </c>
      <c r="AC86" s="586"/>
      <c r="AD86" s="586"/>
      <c r="AE86" s="587"/>
      <c r="AF86" s="728"/>
      <c r="AG86" s="729"/>
      <c r="AH86" s="729"/>
      <c r="AI86" s="730"/>
      <c r="AJ86" s="743"/>
      <c r="AK86" s="734">
        <f>VLOOKUP(A17,入力シート!$B$176:$AJ$185,28,0)</f>
        <v>0</v>
      </c>
      <c r="AL86" s="734"/>
      <c r="AM86" s="734"/>
      <c r="AN86" s="734"/>
      <c r="AO86" s="762"/>
      <c r="AP86" s="734">
        <f>VLOOKUP(A17,入力シート!$B$176:$AJ$185,32,0)</f>
        <v>0</v>
      </c>
      <c r="AQ86" s="734"/>
      <c r="AR86" s="734"/>
      <c r="AS86" s="734"/>
      <c r="AT86" s="57"/>
      <c r="AU86" s="57"/>
      <c r="AV86" s="57"/>
      <c r="AW86" s="57"/>
      <c r="AX86" s="57"/>
      <c r="AY86" s="57"/>
      <c r="AZ86" s="57"/>
      <c r="BA86" s="69"/>
    </row>
    <row r="87" spans="2:54" s="54" customFormat="1" ht="13.5" customHeight="1">
      <c r="C87" s="56"/>
      <c r="D87" s="741" t="str">
        <f>"　　　"&amp;(入力シート!U185) &amp;"  "&amp; (入力シート!Y185)</f>
        <v xml:space="preserve">　　　  </v>
      </c>
      <c r="E87" s="741"/>
      <c r="F87" s="741"/>
      <c r="G87" s="741"/>
      <c r="H87" s="741"/>
      <c r="I87" s="741"/>
      <c r="J87" s="741"/>
      <c r="K87" s="741"/>
      <c r="L87" s="742"/>
      <c r="M87" s="585" t="str">
        <f>IF(ISNA(VLOOKUP(A18,入力シート!$B$176:$AR$185,36,FALSE)),"",VLOOKUP(A18,入力シート!$B$176:$AR$185,36,FALSE))</f>
        <v/>
      </c>
      <c r="N87" s="586"/>
      <c r="O87" s="586"/>
      <c r="P87" s="587"/>
      <c r="Q87" s="714" t="str">
        <f t="shared" si="17"/>
        <v/>
      </c>
      <c r="R87" s="590"/>
      <c r="S87" s="590"/>
      <c r="T87" s="590"/>
      <c r="U87" s="590"/>
      <c r="V87" s="590"/>
      <c r="W87" s="591"/>
      <c r="X87" s="585" t="str">
        <f>IF(M87="","",IF(($M$89-(SUM(入力シート!$AS$152:$AV$171,入力シート!$AS$176:$AV$185)))&gt;(入力シート!$T$12/入力シート!$BC$15),入力シート!$T$12*(入力シート!AO185/($M$89-(SUM(入力シート!$AS$152:$AV$171,入力シート!$AS$176:$AV$185)))),入力シート!AO185*入力シート!$BC$15))</f>
        <v/>
      </c>
      <c r="Y87" s="586"/>
      <c r="Z87" s="586"/>
      <c r="AA87" s="587"/>
      <c r="AB87" s="585" t="str">
        <f t="shared" si="18"/>
        <v/>
      </c>
      <c r="AC87" s="586"/>
      <c r="AD87" s="586"/>
      <c r="AE87" s="587"/>
      <c r="AF87" s="728"/>
      <c r="AG87" s="729"/>
      <c r="AH87" s="729"/>
      <c r="AI87" s="730"/>
      <c r="AJ87" s="743"/>
      <c r="AK87" s="734">
        <f>VLOOKUP(A18,入力シート!$B$176:$AJ$185,28,0)</f>
        <v>0</v>
      </c>
      <c r="AL87" s="734"/>
      <c r="AM87" s="734"/>
      <c r="AN87" s="734"/>
      <c r="AO87" s="762"/>
      <c r="AP87" s="734">
        <f>VLOOKUP(A18,入力シート!$B$176:$AJ$185,32,0)</f>
        <v>0</v>
      </c>
      <c r="AQ87" s="734"/>
      <c r="AR87" s="734"/>
      <c r="AS87" s="734"/>
      <c r="AT87" s="57"/>
      <c r="AU87" s="57"/>
      <c r="AV87" s="57"/>
      <c r="AW87" s="57"/>
      <c r="AX87" s="57"/>
      <c r="AY87" s="57"/>
      <c r="AZ87" s="57"/>
      <c r="BA87" s="69"/>
    </row>
    <row r="88" spans="2:54" s="54" customFormat="1" ht="13.5" customHeight="1" thickBot="1">
      <c r="C88" s="70"/>
      <c r="D88" s="746" t="str">
        <f>"　　　"&amp;(入力シート!T186) &amp;"  "&amp; (入力シート!X186)</f>
        <v xml:space="preserve">　　　  </v>
      </c>
      <c r="E88" s="746"/>
      <c r="F88" s="746"/>
      <c r="G88" s="746"/>
      <c r="H88" s="746"/>
      <c r="I88" s="746"/>
      <c r="J88" s="746"/>
      <c r="K88" s="746"/>
      <c r="L88" s="747"/>
      <c r="M88" s="719"/>
      <c r="N88" s="720"/>
      <c r="O88" s="720"/>
      <c r="P88" s="721"/>
      <c r="Q88" s="715"/>
      <c r="R88" s="716"/>
      <c r="S88" s="716"/>
      <c r="T88" s="716"/>
      <c r="U88" s="716"/>
      <c r="V88" s="716"/>
      <c r="W88" s="717"/>
      <c r="X88" s="719"/>
      <c r="Y88" s="720"/>
      <c r="Z88" s="720"/>
      <c r="AA88" s="721"/>
      <c r="AB88" s="719"/>
      <c r="AC88" s="720"/>
      <c r="AD88" s="720"/>
      <c r="AE88" s="721"/>
      <c r="AF88" s="731"/>
      <c r="AG88" s="732"/>
      <c r="AH88" s="732"/>
      <c r="AI88" s="733"/>
      <c r="AJ88" s="71"/>
      <c r="AK88" s="71"/>
      <c r="AL88" s="71"/>
      <c r="AM88" s="71"/>
      <c r="AN88" s="72"/>
      <c r="AO88" s="72"/>
      <c r="AP88" s="72"/>
      <c r="AQ88" s="72"/>
      <c r="AR88" s="72"/>
      <c r="AS88" s="72"/>
      <c r="AT88" s="72"/>
      <c r="AU88" s="72"/>
      <c r="AV88" s="72"/>
      <c r="AW88" s="72"/>
      <c r="AX88" s="72"/>
      <c r="AY88" s="72"/>
      <c r="AZ88" s="72"/>
      <c r="BA88" s="73"/>
    </row>
    <row r="89" spans="2:54" s="54" customFormat="1" ht="15.75" customHeight="1" thickTop="1" thickBot="1">
      <c r="C89" s="711" t="s">
        <v>292</v>
      </c>
      <c r="D89" s="712"/>
      <c r="E89" s="712"/>
      <c r="F89" s="712"/>
      <c r="G89" s="712"/>
      <c r="H89" s="712"/>
      <c r="I89" s="712"/>
      <c r="J89" s="712"/>
      <c r="K89" s="712"/>
      <c r="L89" s="713"/>
      <c r="M89" s="755">
        <f>SUM(M8:P88)</f>
        <v>0</v>
      </c>
      <c r="N89" s="756"/>
      <c r="O89" s="756"/>
      <c r="P89" s="757"/>
      <c r="Q89" s="763"/>
      <c r="R89" s="764"/>
      <c r="S89" s="764"/>
      <c r="T89" s="764"/>
      <c r="U89" s="764"/>
      <c r="V89" s="764"/>
      <c r="W89" s="765"/>
      <c r="X89" s="758">
        <f>IF(SUM(X8:AA88)&gt;入力シート!$T$12,入力シート!$T$12,SUM(X8:AA88))</f>
        <v>0</v>
      </c>
      <c r="Y89" s="759"/>
      <c r="Z89" s="759"/>
      <c r="AA89" s="760"/>
      <c r="AB89" s="735">
        <f>M89-X89</f>
        <v>0</v>
      </c>
      <c r="AC89" s="736"/>
      <c r="AD89" s="736"/>
      <c r="AE89" s="737"/>
      <c r="AF89" s="738"/>
      <c r="AG89" s="739"/>
      <c r="AH89" s="739"/>
      <c r="AI89" s="740"/>
      <c r="AJ89" s="722"/>
      <c r="AK89" s="723"/>
      <c r="AL89" s="723"/>
      <c r="AM89" s="723"/>
      <c r="AN89" s="723"/>
      <c r="AO89" s="723"/>
      <c r="AP89" s="723"/>
      <c r="AQ89" s="723"/>
      <c r="AR89" s="723"/>
      <c r="AS89" s="723"/>
      <c r="AT89" s="723"/>
      <c r="AU89" s="723"/>
      <c r="AV89" s="723"/>
      <c r="AW89" s="723"/>
      <c r="AX89" s="723"/>
      <c r="AY89" s="723"/>
      <c r="AZ89" s="723"/>
      <c r="BA89" s="724"/>
    </row>
    <row r="90" spans="2:54" s="54" customFormat="1" ht="17.25" customHeight="1" thickBot="1">
      <c r="C90" s="74"/>
      <c r="D90" s="74"/>
      <c r="E90" s="74"/>
      <c r="F90" s="74"/>
      <c r="G90" s="74"/>
      <c r="H90" s="74"/>
      <c r="I90" s="74"/>
      <c r="J90" s="74"/>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row>
    <row r="91" spans="2:54" s="53" customFormat="1" ht="15" customHeight="1" thickBot="1">
      <c r="B91" s="51" t="s">
        <v>293</v>
      </c>
      <c r="R91" s="54"/>
      <c r="S91" s="54"/>
      <c r="T91" s="76"/>
      <c r="U91" s="76"/>
      <c r="V91" s="76"/>
      <c r="W91" s="76"/>
      <c r="X91" s="751" t="s">
        <v>294</v>
      </c>
      <c r="Y91" s="752"/>
      <c r="Z91" s="752"/>
      <c r="AA91" s="752"/>
      <c r="AB91" s="698" t="str">
        <f>IF(入力シート!T13=0,"0",入力シート!T13)</f>
        <v>0</v>
      </c>
      <c r="AC91" s="699"/>
      <c r="AD91" s="77" t="s">
        <v>295</v>
      </c>
      <c r="AE91" s="78"/>
      <c r="AF91" s="697" t="s">
        <v>296</v>
      </c>
      <c r="AG91" s="697"/>
      <c r="AH91" s="697"/>
      <c r="AI91" s="697"/>
      <c r="AJ91" s="753" t="str">
        <f>IF(入力シート!T14=0,"0",入力シート!T14)</f>
        <v>0</v>
      </c>
      <c r="AK91" s="754"/>
      <c r="AL91" s="79" t="s">
        <v>295</v>
      </c>
      <c r="AM91" s="80"/>
      <c r="AN91" s="761" t="s">
        <v>297</v>
      </c>
      <c r="AO91" s="697"/>
      <c r="AP91" s="697"/>
      <c r="AQ91" s="697"/>
      <c r="AR91" s="697"/>
      <c r="AS91" s="697"/>
      <c r="AT91" s="697"/>
      <c r="AU91" s="697"/>
      <c r="AV91" s="697"/>
      <c r="AW91" s="697"/>
      <c r="AX91" s="697"/>
      <c r="AY91" s="698" t="str">
        <f>IF(入力シート!AI14=0,"0",入力シート!AI14)</f>
        <v>0</v>
      </c>
      <c r="AZ91" s="699"/>
      <c r="BA91" s="81" t="s">
        <v>295</v>
      </c>
    </row>
    <row r="92" spans="2:54" s="53" customFormat="1" ht="15" customHeight="1" thickBot="1">
      <c r="B92" s="51"/>
      <c r="R92" s="54"/>
      <c r="S92" s="54"/>
      <c r="T92" s="76"/>
      <c r="U92" s="76"/>
      <c r="V92" s="76"/>
      <c r="W92" s="76"/>
      <c r="X92" s="82"/>
      <c r="Y92" s="82"/>
      <c r="Z92" s="82"/>
      <c r="AA92" s="82"/>
      <c r="AB92" s="83"/>
      <c r="AC92" s="83"/>
      <c r="AE92" s="76"/>
      <c r="AF92" s="696" t="s">
        <v>298</v>
      </c>
      <c r="AG92" s="697"/>
      <c r="AH92" s="697"/>
      <c r="AI92" s="697"/>
      <c r="AJ92" s="697"/>
      <c r="AK92" s="697"/>
      <c r="AL92" s="697"/>
      <c r="AM92" s="697"/>
      <c r="AN92" s="697"/>
      <c r="AO92" s="697"/>
      <c r="AP92" s="697"/>
      <c r="AQ92" s="697"/>
      <c r="AR92" s="697"/>
      <c r="AS92" s="697"/>
      <c r="AT92" s="697"/>
      <c r="AU92" s="697"/>
      <c r="AV92" s="697"/>
      <c r="AW92" s="697"/>
      <c r="AX92" s="697"/>
      <c r="AY92" s="698" t="str">
        <f>IF(入力シート!T15=0,"0",入力シート!T15)</f>
        <v>0</v>
      </c>
      <c r="AZ92" s="699"/>
      <c r="BA92" s="81" t="s">
        <v>295</v>
      </c>
    </row>
    <row r="93" spans="2:54" s="53" customFormat="1" ht="4.5" customHeight="1">
      <c r="B93" s="51"/>
    </row>
    <row r="94" spans="2:54" ht="13.5" customHeight="1">
      <c r="C94" s="598" t="s">
        <v>299</v>
      </c>
      <c r="D94" s="598"/>
      <c r="E94" s="598"/>
      <c r="F94" s="598"/>
      <c r="G94" s="598"/>
      <c r="H94" s="598"/>
      <c r="I94" s="598"/>
      <c r="J94" s="598"/>
      <c r="K94" s="598"/>
      <c r="L94" s="598"/>
      <c r="M94" s="598"/>
      <c r="N94" s="598"/>
      <c r="O94" s="598"/>
      <c r="P94" s="598"/>
      <c r="Q94" s="598"/>
      <c r="R94" s="598"/>
      <c r="S94" s="598"/>
      <c r="T94" s="598"/>
      <c r="U94" s="598"/>
      <c r="V94" s="598"/>
      <c r="W94" s="598"/>
      <c r="X94" s="598"/>
      <c r="Y94" s="598"/>
      <c r="Z94" s="598"/>
      <c r="AA94" s="598"/>
      <c r="AB94" s="598"/>
      <c r="AC94" s="598"/>
      <c r="AD94" s="598"/>
      <c r="AE94" s="598"/>
      <c r="AF94" s="598"/>
      <c r="AG94" s="598"/>
      <c r="AH94" s="598"/>
      <c r="AI94" s="598"/>
      <c r="AJ94" s="598"/>
      <c r="AK94" s="598"/>
      <c r="AL94" s="598"/>
      <c r="AM94" s="598"/>
      <c r="AN94" s="598"/>
      <c r="AO94" s="598"/>
      <c r="AP94" s="598"/>
      <c r="AQ94" s="598"/>
      <c r="AR94" s="598"/>
      <c r="AS94" s="598"/>
      <c r="AT94" s="598"/>
      <c r="AU94" s="598"/>
      <c r="AV94" s="598"/>
      <c r="AW94" s="598"/>
      <c r="AX94" s="598"/>
      <c r="AY94" s="598"/>
      <c r="AZ94" s="598"/>
      <c r="BA94" s="598"/>
      <c r="BB94" s="598"/>
    </row>
    <row r="95" spans="2:54" s="53" customFormat="1" ht="4.5" customHeight="1">
      <c r="B95" s="51"/>
    </row>
    <row r="96" spans="2:54" s="54" customFormat="1" ht="5.25" customHeight="1">
      <c r="C96" s="74"/>
      <c r="D96" s="74"/>
      <c r="E96" s="74"/>
      <c r="F96" s="74"/>
      <c r="G96" s="74"/>
      <c r="H96" s="74"/>
      <c r="I96" s="74"/>
      <c r="J96" s="74"/>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row>
    <row r="97" spans="2:53" s="53" customFormat="1" ht="15" customHeight="1">
      <c r="B97" s="51" t="s">
        <v>300</v>
      </c>
    </row>
    <row r="98" spans="2:53" s="53" customFormat="1" ht="4.5" customHeight="1" thickBot="1">
      <c r="B98" s="51"/>
    </row>
    <row r="99" spans="2:53" ht="15" customHeight="1">
      <c r="C99" s="621" t="s">
        <v>301</v>
      </c>
      <c r="D99" s="622"/>
      <c r="E99" s="622"/>
      <c r="F99" s="622"/>
      <c r="G99" s="622"/>
      <c r="H99" s="622"/>
      <c r="I99" s="622"/>
      <c r="J99" s="622"/>
      <c r="K99" s="622"/>
      <c r="L99" s="623"/>
      <c r="M99" s="624" t="s">
        <v>302</v>
      </c>
      <c r="N99" s="622"/>
      <c r="O99" s="622"/>
      <c r="P99" s="622"/>
      <c r="Q99" s="622"/>
      <c r="R99" s="622"/>
      <c r="S99" s="622"/>
      <c r="T99" s="622"/>
      <c r="U99" s="622"/>
      <c r="V99" s="622"/>
      <c r="W99" s="622"/>
      <c r="X99" s="622"/>
      <c r="Y99" s="622"/>
      <c r="Z99" s="622"/>
      <c r="AA99" s="622"/>
      <c r="AB99" s="622"/>
      <c r="AC99" s="622"/>
      <c r="AD99" s="622"/>
      <c r="AE99" s="622"/>
      <c r="AF99" s="622"/>
      <c r="AG99" s="622"/>
      <c r="AH99" s="622"/>
      <c r="AI99" s="622"/>
      <c r="AJ99" s="622"/>
      <c r="AK99" s="622"/>
      <c r="AL99" s="622"/>
      <c r="AM99" s="622"/>
      <c r="AN99" s="622"/>
      <c r="AO99" s="622"/>
      <c r="AP99" s="622"/>
      <c r="AQ99" s="622"/>
      <c r="AR99" s="622"/>
      <c r="AS99" s="622"/>
      <c r="AT99" s="622"/>
      <c r="AU99" s="622"/>
      <c r="AV99" s="622"/>
      <c r="AW99" s="622"/>
      <c r="AX99" s="622"/>
      <c r="AY99" s="622"/>
      <c r="AZ99" s="622"/>
      <c r="BA99" s="625"/>
    </row>
    <row r="100" spans="2:53" ht="12.95" customHeight="1">
      <c r="C100" s="556" t="str">
        <f>入力シート!B63</f>
        <v/>
      </c>
      <c r="D100" s="557"/>
      <c r="E100" s="557"/>
      <c r="F100" s="557"/>
      <c r="G100" s="557"/>
      <c r="H100" s="557"/>
      <c r="I100" s="557"/>
      <c r="J100" s="557"/>
      <c r="K100" s="557"/>
      <c r="L100" s="558"/>
      <c r="M100" s="397" t="s">
        <v>95</v>
      </c>
      <c r="N100" s="398"/>
      <c r="O100" s="398"/>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400"/>
      <c r="AM100" s="397">
        <f>入力シート!AL63</f>
        <v>0</v>
      </c>
      <c r="AN100" s="398"/>
      <c r="AO100" s="398"/>
      <c r="AP100" s="398"/>
      <c r="AQ100" s="400"/>
      <c r="AR100" s="397"/>
      <c r="AS100" s="398"/>
      <c r="AT100" s="398"/>
      <c r="AU100" s="398"/>
      <c r="AV100" s="398"/>
      <c r="AW100" s="398"/>
      <c r="AX100" s="398"/>
      <c r="AY100" s="398"/>
      <c r="AZ100" s="398"/>
      <c r="BA100" s="399"/>
    </row>
    <row r="101" spans="2:53" ht="15" customHeight="1">
      <c r="C101" s="559"/>
      <c r="D101" s="560"/>
      <c r="E101" s="560"/>
      <c r="F101" s="560"/>
      <c r="G101" s="560"/>
      <c r="H101" s="560"/>
      <c r="I101" s="560"/>
      <c r="J101" s="560"/>
      <c r="K101" s="560"/>
      <c r="L101" s="561"/>
      <c r="M101" s="565" t="s">
        <v>303</v>
      </c>
      <c r="N101" s="566"/>
      <c r="O101" s="567"/>
      <c r="P101" s="571">
        <f>入力シート!O64</f>
        <v>0</v>
      </c>
      <c r="Q101" s="572"/>
      <c r="R101" s="573"/>
      <c r="S101" s="577" t="s">
        <v>304</v>
      </c>
      <c r="T101" s="578"/>
      <c r="U101" s="579"/>
      <c r="V101" s="550">
        <f>入力シート!U64</f>
        <v>0</v>
      </c>
      <c r="W101" s="551"/>
      <c r="X101" s="551"/>
      <c r="Y101" s="551"/>
      <c r="Z101" s="551"/>
      <c r="AA101" s="551"/>
      <c r="AB101" s="551"/>
      <c r="AC101" s="551"/>
      <c r="AD101" s="551"/>
      <c r="AE101" s="551"/>
      <c r="AF101" s="551"/>
      <c r="AG101" s="551"/>
      <c r="AH101" s="551"/>
      <c r="AI101" s="551"/>
      <c r="AJ101" s="551"/>
      <c r="AK101" s="551"/>
      <c r="AL101" s="551"/>
      <c r="AM101" s="551"/>
      <c r="AN101" s="551"/>
      <c r="AO101" s="551"/>
      <c r="AP101" s="551"/>
      <c r="AQ101" s="551"/>
      <c r="AR101" s="551"/>
      <c r="AS101" s="551"/>
      <c r="AT101" s="551"/>
      <c r="AU101" s="551"/>
      <c r="AV101" s="551"/>
      <c r="AW101" s="551"/>
      <c r="AX101" s="551"/>
      <c r="AY101" s="551"/>
      <c r="AZ101" s="551"/>
      <c r="BA101" s="552"/>
    </row>
    <row r="102" spans="2:53" ht="15" customHeight="1">
      <c r="C102" s="562"/>
      <c r="D102" s="563"/>
      <c r="E102" s="563"/>
      <c r="F102" s="563"/>
      <c r="G102" s="563"/>
      <c r="H102" s="563"/>
      <c r="I102" s="563"/>
      <c r="J102" s="563"/>
      <c r="K102" s="563"/>
      <c r="L102" s="564"/>
      <c r="M102" s="568"/>
      <c r="N102" s="569"/>
      <c r="O102" s="570"/>
      <c r="P102" s="574"/>
      <c r="Q102" s="575"/>
      <c r="R102" s="576"/>
      <c r="S102" s="580"/>
      <c r="T102" s="581"/>
      <c r="U102" s="582"/>
      <c r="V102" s="553"/>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5"/>
    </row>
    <row r="103" spans="2:53" ht="12.95" customHeight="1">
      <c r="C103" s="556" t="str">
        <f>入力シート!B66</f>
        <v/>
      </c>
      <c r="D103" s="557"/>
      <c r="E103" s="557"/>
      <c r="F103" s="557"/>
      <c r="G103" s="557"/>
      <c r="H103" s="557"/>
      <c r="I103" s="557"/>
      <c r="J103" s="557"/>
      <c r="K103" s="557"/>
      <c r="L103" s="558"/>
      <c r="M103" s="397" t="s">
        <v>95</v>
      </c>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400"/>
      <c r="AM103" s="397">
        <f>入力シート!AL66</f>
        <v>0</v>
      </c>
      <c r="AN103" s="398"/>
      <c r="AO103" s="398"/>
      <c r="AP103" s="398"/>
      <c r="AQ103" s="400"/>
      <c r="AR103" s="397"/>
      <c r="AS103" s="398"/>
      <c r="AT103" s="398"/>
      <c r="AU103" s="398"/>
      <c r="AV103" s="398"/>
      <c r="AW103" s="398"/>
      <c r="AX103" s="398"/>
      <c r="AY103" s="398"/>
      <c r="AZ103" s="398"/>
      <c r="BA103" s="399"/>
    </row>
    <row r="104" spans="2:53" ht="15" customHeight="1">
      <c r="C104" s="559"/>
      <c r="D104" s="560"/>
      <c r="E104" s="560"/>
      <c r="F104" s="560"/>
      <c r="G104" s="560"/>
      <c r="H104" s="560"/>
      <c r="I104" s="560"/>
      <c r="J104" s="560"/>
      <c r="K104" s="560"/>
      <c r="L104" s="561"/>
      <c r="M104" s="565" t="s">
        <v>303</v>
      </c>
      <c r="N104" s="566"/>
      <c r="O104" s="567"/>
      <c r="P104" s="571">
        <f>入力シート!O67</f>
        <v>0</v>
      </c>
      <c r="Q104" s="572"/>
      <c r="R104" s="573"/>
      <c r="S104" s="577" t="s">
        <v>304</v>
      </c>
      <c r="T104" s="578"/>
      <c r="U104" s="579"/>
      <c r="V104" s="550">
        <f>入力シート!U67</f>
        <v>0</v>
      </c>
      <c r="W104" s="551"/>
      <c r="X104" s="551"/>
      <c r="Y104" s="551"/>
      <c r="Z104" s="551"/>
      <c r="AA104" s="551"/>
      <c r="AB104" s="551"/>
      <c r="AC104" s="551"/>
      <c r="AD104" s="551"/>
      <c r="AE104" s="551"/>
      <c r="AF104" s="551"/>
      <c r="AG104" s="551"/>
      <c r="AH104" s="551"/>
      <c r="AI104" s="551"/>
      <c r="AJ104" s="551"/>
      <c r="AK104" s="551"/>
      <c r="AL104" s="551"/>
      <c r="AM104" s="551"/>
      <c r="AN104" s="551"/>
      <c r="AO104" s="551"/>
      <c r="AP104" s="551"/>
      <c r="AQ104" s="551"/>
      <c r="AR104" s="551"/>
      <c r="AS104" s="551"/>
      <c r="AT104" s="551"/>
      <c r="AU104" s="551"/>
      <c r="AV104" s="551"/>
      <c r="AW104" s="551"/>
      <c r="AX104" s="551"/>
      <c r="AY104" s="551"/>
      <c r="AZ104" s="551"/>
      <c r="BA104" s="552"/>
    </row>
    <row r="105" spans="2:53" ht="15" customHeight="1">
      <c r="C105" s="562"/>
      <c r="D105" s="563"/>
      <c r="E105" s="563"/>
      <c r="F105" s="563"/>
      <c r="G105" s="563"/>
      <c r="H105" s="563"/>
      <c r="I105" s="563"/>
      <c r="J105" s="563"/>
      <c r="K105" s="563"/>
      <c r="L105" s="564"/>
      <c r="M105" s="568"/>
      <c r="N105" s="569"/>
      <c r="O105" s="570"/>
      <c r="P105" s="574"/>
      <c r="Q105" s="575"/>
      <c r="R105" s="576"/>
      <c r="S105" s="580"/>
      <c r="T105" s="581"/>
      <c r="U105" s="582"/>
      <c r="V105" s="553"/>
      <c r="W105" s="554"/>
      <c r="X105" s="554"/>
      <c r="Y105" s="554"/>
      <c r="Z105" s="554"/>
      <c r="AA105" s="554"/>
      <c r="AB105" s="554"/>
      <c r="AC105" s="554"/>
      <c r="AD105" s="554"/>
      <c r="AE105" s="554"/>
      <c r="AF105" s="554"/>
      <c r="AG105" s="554"/>
      <c r="AH105" s="554"/>
      <c r="AI105" s="554"/>
      <c r="AJ105" s="554"/>
      <c r="AK105" s="554"/>
      <c r="AL105" s="554"/>
      <c r="AM105" s="554"/>
      <c r="AN105" s="554"/>
      <c r="AO105" s="554"/>
      <c r="AP105" s="554"/>
      <c r="AQ105" s="554"/>
      <c r="AR105" s="554"/>
      <c r="AS105" s="554"/>
      <c r="AT105" s="554"/>
      <c r="AU105" s="554"/>
      <c r="AV105" s="554"/>
      <c r="AW105" s="554"/>
      <c r="AX105" s="554"/>
      <c r="AY105" s="554"/>
      <c r="AZ105" s="554"/>
      <c r="BA105" s="555"/>
    </row>
    <row r="106" spans="2:53" ht="12.95" customHeight="1">
      <c r="C106" s="556" t="str">
        <f>入力シート!B69</f>
        <v/>
      </c>
      <c r="D106" s="557"/>
      <c r="E106" s="557"/>
      <c r="F106" s="557"/>
      <c r="G106" s="557"/>
      <c r="H106" s="557"/>
      <c r="I106" s="557"/>
      <c r="J106" s="557"/>
      <c r="K106" s="557"/>
      <c r="L106" s="558"/>
      <c r="M106" s="397" t="s">
        <v>95</v>
      </c>
      <c r="N106" s="398"/>
      <c r="O106" s="398"/>
      <c r="P106" s="398"/>
      <c r="Q106" s="398"/>
      <c r="R106" s="398"/>
      <c r="S106" s="398"/>
      <c r="T106" s="398"/>
      <c r="U106" s="398"/>
      <c r="V106" s="398"/>
      <c r="W106" s="398"/>
      <c r="X106" s="398"/>
      <c r="Y106" s="398"/>
      <c r="Z106" s="398"/>
      <c r="AA106" s="398"/>
      <c r="AB106" s="398"/>
      <c r="AC106" s="398"/>
      <c r="AD106" s="398"/>
      <c r="AE106" s="398"/>
      <c r="AF106" s="398"/>
      <c r="AG106" s="398"/>
      <c r="AH106" s="398"/>
      <c r="AI106" s="398"/>
      <c r="AJ106" s="398"/>
      <c r="AK106" s="398"/>
      <c r="AL106" s="400"/>
      <c r="AM106" s="397">
        <f>入力シート!AL69</f>
        <v>0</v>
      </c>
      <c r="AN106" s="398"/>
      <c r="AO106" s="398"/>
      <c r="AP106" s="398"/>
      <c r="AQ106" s="400"/>
      <c r="AR106" s="397"/>
      <c r="AS106" s="398"/>
      <c r="AT106" s="398"/>
      <c r="AU106" s="398"/>
      <c r="AV106" s="398"/>
      <c r="AW106" s="398"/>
      <c r="AX106" s="398"/>
      <c r="AY106" s="398"/>
      <c r="AZ106" s="398"/>
      <c r="BA106" s="399"/>
    </row>
    <row r="107" spans="2:53" ht="15" customHeight="1">
      <c r="C107" s="559"/>
      <c r="D107" s="560"/>
      <c r="E107" s="560"/>
      <c r="F107" s="560"/>
      <c r="G107" s="560"/>
      <c r="H107" s="560"/>
      <c r="I107" s="560"/>
      <c r="J107" s="560"/>
      <c r="K107" s="560"/>
      <c r="L107" s="561"/>
      <c r="M107" s="565" t="s">
        <v>303</v>
      </c>
      <c r="N107" s="566"/>
      <c r="O107" s="567"/>
      <c r="P107" s="571">
        <f>入力シート!O70</f>
        <v>0</v>
      </c>
      <c r="Q107" s="572"/>
      <c r="R107" s="573"/>
      <c r="S107" s="577" t="s">
        <v>304</v>
      </c>
      <c r="T107" s="578"/>
      <c r="U107" s="579"/>
      <c r="V107" s="550">
        <f>入力シート!U70</f>
        <v>0</v>
      </c>
      <c r="W107" s="551"/>
      <c r="X107" s="551"/>
      <c r="Y107" s="551"/>
      <c r="Z107" s="551"/>
      <c r="AA107" s="551"/>
      <c r="AB107" s="551"/>
      <c r="AC107" s="551"/>
      <c r="AD107" s="551"/>
      <c r="AE107" s="551"/>
      <c r="AF107" s="551"/>
      <c r="AG107" s="551"/>
      <c r="AH107" s="551"/>
      <c r="AI107" s="551"/>
      <c r="AJ107" s="551"/>
      <c r="AK107" s="551"/>
      <c r="AL107" s="551"/>
      <c r="AM107" s="551"/>
      <c r="AN107" s="551"/>
      <c r="AO107" s="551"/>
      <c r="AP107" s="551"/>
      <c r="AQ107" s="551"/>
      <c r="AR107" s="551"/>
      <c r="AS107" s="551"/>
      <c r="AT107" s="551"/>
      <c r="AU107" s="551"/>
      <c r="AV107" s="551"/>
      <c r="AW107" s="551"/>
      <c r="AX107" s="551"/>
      <c r="AY107" s="551"/>
      <c r="AZ107" s="551"/>
      <c r="BA107" s="552"/>
    </row>
    <row r="108" spans="2:53" ht="15" customHeight="1">
      <c r="C108" s="562"/>
      <c r="D108" s="563"/>
      <c r="E108" s="563"/>
      <c r="F108" s="563"/>
      <c r="G108" s="563"/>
      <c r="H108" s="563"/>
      <c r="I108" s="563"/>
      <c r="J108" s="563"/>
      <c r="K108" s="563"/>
      <c r="L108" s="564"/>
      <c r="M108" s="568"/>
      <c r="N108" s="569"/>
      <c r="O108" s="570"/>
      <c r="P108" s="574"/>
      <c r="Q108" s="575"/>
      <c r="R108" s="576"/>
      <c r="S108" s="580"/>
      <c r="T108" s="581"/>
      <c r="U108" s="582"/>
      <c r="V108" s="553"/>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5"/>
    </row>
    <row r="109" spans="2:53" ht="12.95" customHeight="1">
      <c r="C109" s="556" t="str">
        <f>入力シート!B72</f>
        <v/>
      </c>
      <c r="D109" s="557"/>
      <c r="E109" s="557"/>
      <c r="F109" s="557"/>
      <c r="G109" s="557"/>
      <c r="H109" s="557"/>
      <c r="I109" s="557"/>
      <c r="J109" s="557"/>
      <c r="K109" s="557"/>
      <c r="L109" s="558"/>
      <c r="M109" s="397" t="s">
        <v>95</v>
      </c>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398"/>
      <c r="AK109" s="398"/>
      <c r="AL109" s="400"/>
      <c r="AM109" s="397">
        <f>入力シート!AL72</f>
        <v>0</v>
      </c>
      <c r="AN109" s="398"/>
      <c r="AO109" s="398"/>
      <c r="AP109" s="398"/>
      <c r="AQ109" s="400"/>
      <c r="AR109" s="397"/>
      <c r="AS109" s="398"/>
      <c r="AT109" s="398"/>
      <c r="AU109" s="398"/>
      <c r="AV109" s="398"/>
      <c r="AW109" s="398"/>
      <c r="AX109" s="398"/>
      <c r="AY109" s="398"/>
      <c r="AZ109" s="398"/>
      <c r="BA109" s="399"/>
    </row>
    <row r="110" spans="2:53" ht="15" customHeight="1">
      <c r="C110" s="559"/>
      <c r="D110" s="560"/>
      <c r="E110" s="560"/>
      <c r="F110" s="560"/>
      <c r="G110" s="560"/>
      <c r="H110" s="560"/>
      <c r="I110" s="560"/>
      <c r="J110" s="560"/>
      <c r="K110" s="560"/>
      <c r="L110" s="561"/>
      <c r="M110" s="565" t="s">
        <v>303</v>
      </c>
      <c r="N110" s="566"/>
      <c r="O110" s="567"/>
      <c r="P110" s="571">
        <f>入力シート!O73</f>
        <v>0</v>
      </c>
      <c r="Q110" s="572"/>
      <c r="R110" s="573"/>
      <c r="S110" s="577" t="s">
        <v>304</v>
      </c>
      <c r="T110" s="578"/>
      <c r="U110" s="579"/>
      <c r="V110" s="550">
        <f>入力シート!U73</f>
        <v>0</v>
      </c>
      <c r="W110" s="551"/>
      <c r="X110" s="551"/>
      <c r="Y110" s="551"/>
      <c r="Z110" s="551"/>
      <c r="AA110" s="551"/>
      <c r="AB110" s="551"/>
      <c r="AC110" s="551"/>
      <c r="AD110" s="551"/>
      <c r="AE110" s="551"/>
      <c r="AF110" s="551"/>
      <c r="AG110" s="551"/>
      <c r="AH110" s="551"/>
      <c r="AI110" s="551"/>
      <c r="AJ110" s="551"/>
      <c r="AK110" s="551"/>
      <c r="AL110" s="551"/>
      <c r="AM110" s="551"/>
      <c r="AN110" s="551"/>
      <c r="AO110" s="551"/>
      <c r="AP110" s="551"/>
      <c r="AQ110" s="551"/>
      <c r="AR110" s="551"/>
      <c r="AS110" s="551"/>
      <c r="AT110" s="551"/>
      <c r="AU110" s="551"/>
      <c r="AV110" s="551"/>
      <c r="AW110" s="551"/>
      <c r="AX110" s="551"/>
      <c r="AY110" s="551"/>
      <c r="AZ110" s="551"/>
      <c r="BA110" s="552"/>
    </row>
    <row r="111" spans="2:53" ht="15" customHeight="1">
      <c r="C111" s="562"/>
      <c r="D111" s="563"/>
      <c r="E111" s="563"/>
      <c r="F111" s="563"/>
      <c r="G111" s="563"/>
      <c r="H111" s="563"/>
      <c r="I111" s="563"/>
      <c r="J111" s="563"/>
      <c r="K111" s="563"/>
      <c r="L111" s="564"/>
      <c r="M111" s="568"/>
      <c r="N111" s="569"/>
      <c r="O111" s="570"/>
      <c r="P111" s="574"/>
      <c r="Q111" s="575"/>
      <c r="R111" s="576"/>
      <c r="S111" s="580"/>
      <c r="T111" s="581"/>
      <c r="U111" s="582"/>
      <c r="V111" s="553"/>
      <c r="W111" s="554"/>
      <c r="X111" s="554"/>
      <c r="Y111" s="554"/>
      <c r="Z111" s="554"/>
      <c r="AA111" s="554"/>
      <c r="AB111" s="554"/>
      <c r="AC111" s="554"/>
      <c r="AD111" s="554"/>
      <c r="AE111" s="554"/>
      <c r="AF111" s="554"/>
      <c r="AG111" s="554"/>
      <c r="AH111" s="554"/>
      <c r="AI111" s="554"/>
      <c r="AJ111" s="554"/>
      <c r="AK111" s="554"/>
      <c r="AL111" s="554"/>
      <c r="AM111" s="554"/>
      <c r="AN111" s="554"/>
      <c r="AO111" s="554"/>
      <c r="AP111" s="554"/>
      <c r="AQ111" s="554"/>
      <c r="AR111" s="554"/>
      <c r="AS111" s="554"/>
      <c r="AT111" s="554"/>
      <c r="AU111" s="554"/>
      <c r="AV111" s="554"/>
      <c r="AW111" s="554"/>
      <c r="AX111" s="554"/>
      <c r="AY111" s="554"/>
      <c r="AZ111" s="554"/>
      <c r="BA111" s="555"/>
    </row>
    <row r="112" spans="2:53" ht="12.95" customHeight="1">
      <c r="C112" s="556" t="str">
        <f>入力シート!B75</f>
        <v/>
      </c>
      <c r="D112" s="557"/>
      <c r="E112" s="557"/>
      <c r="F112" s="557"/>
      <c r="G112" s="557"/>
      <c r="H112" s="557"/>
      <c r="I112" s="557"/>
      <c r="J112" s="557"/>
      <c r="K112" s="557"/>
      <c r="L112" s="558"/>
      <c r="M112" s="397" t="s">
        <v>95</v>
      </c>
      <c r="N112" s="398"/>
      <c r="O112" s="398"/>
      <c r="P112" s="398"/>
      <c r="Q112" s="398"/>
      <c r="R112" s="398"/>
      <c r="S112" s="398"/>
      <c r="T112" s="398"/>
      <c r="U112" s="398"/>
      <c r="V112" s="398"/>
      <c r="W112" s="398"/>
      <c r="X112" s="398"/>
      <c r="Y112" s="398"/>
      <c r="Z112" s="398"/>
      <c r="AA112" s="398"/>
      <c r="AB112" s="398"/>
      <c r="AC112" s="398"/>
      <c r="AD112" s="398"/>
      <c r="AE112" s="398"/>
      <c r="AF112" s="398"/>
      <c r="AG112" s="398"/>
      <c r="AH112" s="398"/>
      <c r="AI112" s="398"/>
      <c r="AJ112" s="398"/>
      <c r="AK112" s="398"/>
      <c r="AL112" s="400"/>
      <c r="AM112" s="397">
        <f>入力シート!AL75</f>
        <v>0</v>
      </c>
      <c r="AN112" s="398"/>
      <c r="AO112" s="398"/>
      <c r="AP112" s="398"/>
      <c r="AQ112" s="400"/>
      <c r="AR112" s="397"/>
      <c r="AS112" s="398"/>
      <c r="AT112" s="398"/>
      <c r="AU112" s="398"/>
      <c r="AV112" s="398"/>
      <c r="AW112" s="398"/>
      <c r="AX112" s="398"/>
      <c r="AY112" s="398"/>
      <c r="AZ112" s="398"/>
      <c r="BA112" s="399"/>
    </row>
    <row r="113" spans="3:53" ht="15" customHeight="1">
      <c r="C113" s="559"/>
      <c r="D113" s="560"/>
      <c r="E113" s="560"/>
      <c r="F113" s="560"/>
      <c r="G113" s="560"/>
      <c r="H113" s="560"/>
      <c r="I113" s="560"/>
      <c r="J113" s="560"/>
      <c r="K113" s="560"/>
      <c r="L113" s="561"/>
      <c r="M113" s="565" t="s">
        <v>303</v>
      </c>
      <c r="N113" s="566"/>
      <c r="O113" s="567"/>
      <c r="P113" s="571">
        <f>入力シート!O76</f>
        <v>0</v>
      </c>
      <c r="Q113" s="572"/>
      <c r="R113" s="573"/>
      <c r="S113" s="577" t="s">
        <v>304</v>
      </c>
      <c r="T113" s="578"/>
      <c r="U113" s="579"/>
      <c r="V113" s="550">
        <f>入力シート!U76</f>
        <v>0</v>
      </c>
      <c r="W113" s="551"/>
      <c r="X113" s="551"/>
      <c r="Y113" s="551"/>
      <c r="Z113" s="551"/>
      <c r="AA113" s="551"/>
      <c r="AB113" s="551"/>
      <c r="AC113" s="551"/>
      <c r="AD113" s="551"/>
      <c r="AE113" s="551"/>
      <c r="AF113" s="551"/>
      <c r="AG113" s="551"/>
      <c r="AH113" s="551"/>
      <c r="AI113" s="551"/>
      <c r="AJ113" s="551"/>
      <c r="AK113" s="551"/>
      <c r="AL113" s="551"/>
      <c r="AM113" s="551"/>
      <c r="AN113" s="551"/>
      <c r="AO113" s="551"/>
      <c r="AP113" s="551"/>
      <c r="AQ113" s="551"/>
      <c r="AR113" s="551"/>
      <c r="AS113" s="551"/>
      <c r="AT113" s="551"/>
      <c r="AU113" s="551"/>
      <c r="AV113" s="551"/>
      <c r="AW113" s="551"/>
      <c r="AX113" s="551"/>
      <c r="AY113" s="551"/>
      <c r="AZ113" s="551"/>
      <c r="BA113" s="552"/>
    </row>
    <row r="114" spans="3:53" ht="15" customHeight="1">
      <c r="C114" s="562"/>
      <c r="D114" s="563"/>
      <c r="E114" s="563"/>
      <c r="F114" s="563"/>
      <c r="G114" s="563"/>
      <c r="H114" s="563"/>
      <c r="I114" s="563"/>
      <c r="J114" s="563"/>
      <c r="K114" s="563"/>
      <c r="L114" s="564"/>
      <c r="M114" s="568"/>
      <c r="N114" s="569"/>
      <c r="O114" s="570"/>
      <c r="P114" s="574"/>
      <c r="Q114" s="575"/>
      <c r="R114" s="576"/>
      <c r="S114" s="580"/>
      <c r="T114" s="581"/>
      <c r="U114" s="582"/>
      <c r="V114" s="553"/>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5"/>
    </row>
    <row r="115" spans="3:53" ht="12.95" customHeight="1">
      <c r="C115" s="556" t="str">
        <f>入力シート!B78</f>
        <v/>
      </c>
      <c r="D115" s="557"/>
      <c r="E115" s="557"/>
      <c r="F115" s="557"/>
      <c r="G115" s="557"/>
      <c r="H115" s="557"/>
      <c r="I115" s="557"/>
      <c r="J115" s="557"/>
      <c r="K115" s="557"/>
      <c r="L115" s="558"/>
      <c r="M115" s="397" t="s">
        <v>95</v>
      </c>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400"/>
      <c r="AM115" s="397">
        <f>入力シート!AL78</f>
        <v>0</v>
      </c>
      <c r="AN115" s="398"/>
      <c r="AO115" s="398"/>
      <c r="AP115" s="398"/>
      <c r="AQ115" s="400"/>
      <c r="AR115" s="397"/>
      <c r="AS115" s="398"/>
      <c r="AT115" s="398"/>
      <c r="AU115" s="398"/>
      <c r="AV115" s="398"/>
      <c r="AW115" s="398"/>
      <c r="AX115" s="398"/>
      <c r="AY115" s="398"/>
      <c r="AZ115" s="398"/>
      <c r="BA115" s="399"/>
    </row>
    <row r="116" spans="3:53" ht="15" customHeight="1">
      <c r="C116" s="559"/>
      <c r="D116" s="560"/>
      <c r="E116" s="560"/>
      <c r="F116" s="560"/>
      <c r="G116" s="560"/>
      <c r="H116" s="560"/>
      <c r="I116" s="560"/>
      <c r="J116" s="560"/>
      <c r="K116" s="560"/>
      <c r="L116" s="561"/>
      <c r="M116" s="565" t="s">
        <v>303</v>
      </c>
      <c r="N116" s="566"/>
      <c r="O116" s="567"/>
      <c r="P116" s="571">
        <f>入力シート!O79</f>
        <v>0</v>
      </c>
      <c r="Q116" s="572"/>
      <c r="R116" s="573"/>
      <c r="S116" s="577" t="s">
        <v>304</v>
      </c>
      <c r="T116" s="578"/>
      <c r="U116" s="579"/>
      <c r="V116" s="550">
        <f>入力シート!U79</f>
        <v>0</v>
      </c>
      <c r="W116" s="551"/>
      <c r="X116" s="551"/>
      <c r="Y116" s="551"/>
      <c r="Z116" s="551"/>
      <c r="AA116" s="551"/>
      <c r="AB116" s="551"/>
      <c r="AC116" s="551"/>
      <c r="AD116" s="551"/>
      <c r="AE116" s="551"/>
      <c r="AF116" s="551"/>
      <c r="AG116" s="551"/>
      <c r="AH116" s="551"/>
      <c r="AI116" s="551"/>
      <c r="AJ116" s="551"/>
      <c r="AK116" s="551"/>
      <c r="AL116" s="551"/>
      <c r="AM116" s="551"/>
      <c r="AN116" s="551"/>
      <c r="AO116" s="551"/>
      <c r="AP116" s="551"/>
      <c r="AQ116" s="551"/>
      <c r="AR116" s="551"/>
      <c r="AS116" s="551"/>
      <c r="AT116" s="551"/>
      <c r="AU116" s="551"/>
      <c r="AV116" s="551"/>
      <c r="AW116" s="551"/>
      <c r="AX116" s="551"/>
      <c r="AY116" s="551"/>
      <c r="AZ116" s="551"/>
      <c r="BA116" s="552"/>
    </row>
    <row r="117" spans="3:53" ht="15" customHeight="1">
      <c r="C117" s="562"/>
      <c r="D117" s="563"/>
      <c r="E117" s="563"/>
      <c r="F117" s="563"/>
      <c r="G117" s="563"/>
      <c r="H117" s="563"/>
      <c r="I117" s="563"/>
      <c r="J117" s="563"/>
      <c r="K117" s="563"/>
      <c r="L117" s="564"/>
      <c r="M117" s="568"/>
      <c r="N117" s="569"/>
      <c r="O117" s="570"/>
      <c r="P117" s="574"/>
      <c r="Q117" s="575"/>
      <c r="R117" s="576"/>
      <c r="S117" s="580"/>
      <c r="T117" s="581"/>
      <c r="U117" s="582"/>
      <c r="V117" s="553"/>
      <c r="W117" s="554"/>
      <c r="X117" s="554"/>
      <c r="Y117" s="554"/>
      <c r="Z117" s="554"/>
      <c r="AA117" s="554"/>
      <c r="AB117" s="554"/>
      <c r="AC117" s="554"/>
      <c r="AD117" s="554"/>
      <c r="AE117" s="554"/>
      <c r="AF117" s="554"/>
      <c r="AG117" s="554"/>
      <c r="AH117" s="554"/>
      <c r="AI117" s="554"/>
      <c r="AJ117" s="554"/>
      <c r="AK117" s="554"/>
      <c r="AL117" s="554"/>
      <c r="AM117" s="554"/>
      <c r="AN117" s="554"/>
      <c r="AO117" s="554"/>
      <c r="AP117" s="554"/>
      <c r="AQ117" s="554"/>
      <c r="AR117" s="554"/>
      <c r="AS117" s="554"/>
      <c r="AT117" s="554"/>
      <c r="AU117" s="554"/>
      <c r="AV117" s="554"/>
      <c r="AW117" s="554"/>
      <c r="AX117" s="554"/>
      <c r="AY117" s="554"/>
      <c r="AZ117" s="554"/>
      <c r="BA117" s="555"/>
    </row>
    <row r="118" spans="3:53" ht="12.95" customHeight="1">
      <c r="C118" s="556" t="str">
        <f>入力シート!B81</f>
        <v/>
      </c>
      <c r="D118" s="557"/>
      <c r="E118" s="557"/>
      <c r="F118" s="557"/>
      <c r="G118" s="557"/>
      <c r="H118" s="557"/>
      <c r="I118" s="557"/>
      <c r="J118" s="557"/>
      <c r="K118" s="557"/>
      <c r="L118" s="558"/>
      <c r="M118" s="397" t="s">
        <v>95</v>
      </c>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400"/>
      <c r="AM118" s="397">
        <f>入力シート!AL81</f>
        <v>0</v>
      </c>
      <c r="AN118" s="398"/>
      <c r="AO118" s="398"/>
      <c r="AP118" s="398"/>
      <c r="AQ118" s="400"/>
      <c r="AR118" s="397"/>
      <c r="AS118" s="398"/>
      <c r="AT118" s="398"/>
      <c r="AU118" s="398"/>
      <c r="AV118" s="398"/>
      <c r="AW118" s="398"/>
      <c r="AX118" s="398"/>
      <c r="AY118" s="398"/>
      <c r="AZ118" s="398"/>
      <c r="BA118" s="399"/>
    </row>
    <row r="119" spans="3:53" ht="15" customHeight="1">
      <c r="C119" s="559"/>
      <c r="D119" s="560"/>
      <c r="E119" s="560"/>
      <c r="F119" s="560"/>
      <c r="G119" s="560"/>
      <c r="H119" s="560"/>
      <c r="I119" s="560"/>
      <c r="J119" s="560"/>
      <c r="K119" s="560"/>
      <c r="L119" s="561"/>
      <c r="M119" s="565" t="s">
        <v>303</v>
      </c>
      <c r="N119" s="566"/>
      <c r="O119" s="567"/>
      <c r="P119" s="571">
        <f>入力シート!O82</f>
        <v>0</v>
      </c>
      <c r="Q119" s="572"/>
      <c r="R119" s="573"/>
      <c r="S119" s="577" t="s">
        <v>304</v>
      </c>
      <c r="T119" s="578"/>
      <c r="U119" s="579"/>
      <c r="V119" s="550">
        <f>入力シート!U82</f>
        <v>0</v>
      </c>
      <c r="W119" s="551"/>
      <c r="X119" s="551"/>
      <c r="Y119" s="551"/>
      <c r="Z119" s="551"/>
      <c r="AA119" s="551"/>
      <c r="AB119" s="551"/>
      <c r="AC119" s="551"/>
      <c r="AD119" s="551"/>
      <c r="AE119" s="551"/>
      <c r="AF119" s="551"/>
      <c r="AG119" s="551"/>
      <c r="AH119" s="551"/>
      <c r="AI119" s="551"/>
      <c r="AJ119" s="551"/>
      <c r="AK119" s="551"/>
      <c r="AL119" s="551"/>
      <c r="AM119" s="551"/>
      <c r="AN119" s="551"/>
      <c r="AO119" s="551"/>
      <c r="AP119" s="551"/>
      <c r="AQ119" s="551"/>
      <c r="AR119" s="551"/>
      <c r="AS119" s="551"/>
      <c r="AT119" s="551"/>
      <c r="AU119" s="551"/>
      <c r="AV119" s="551"/>
      <c r="AW119" s="551"/>
      <c r="AX119" s="551"/>
      <c r="AY119" s="551"/>
      <c r="AZ119" s="551"/>
      <c r="BA119" s="552"/>
    </row>
    <row r="120" spans="3:53" ht="15" customHeight="1">
      <c r="C120" s="562"/>
      <c r="D120" s="563"/>
      <c r="E120" s="563"/>
      <c r="F120" s="563"/>
      <c r="G120" s="563"/>
      <c r="H120" s="563"/>
      <c r="I120" s="563"/>
      <c r="J120" s="563"/>
      <c r="K120" s="563"/>
      <c r="L120" s="564"/>
      <c r="M120" s="568"/>
      <c r="N120" s="569"/>
      <c r="O120" s="570"/>
      <c r="P120" s="574"/>
      <c r="Q120" s="575"/>
      <c r="R120" s="576"/>
      <c r="S120" s="580"/>
      <c r="T120" s="581"/>
      <c r="U120" s="582"/>
      <c r="V120" s="553"/>
      <c r="W120" s="554"/>
      <c r="X120" s="554"/>
      <c r="Y120" s="554"/>
      <c r="Z120" s="554"/>
      <c r="AA120" s="554"/>
      <c r="AB120" s="554"/>
      <c r="AC120" s="554"/>
      <c r="AD120" s="554"/>
      <c r="AE120" s="554"/>
      <c r="AF120" s="554"/>
      <c r="AG120" s="554"/>
      <c r="AH120" s="554"/>
      <c r="AI120" s="554"/>
      <c r="AJ120" s="554"/>
      <c r="AK120" s="554"/>
      <c r="AL120" s="554"/>
      <c r="AM120" s="554"/>
      <c r="AN120" s="554"/>
      <c r="AO120" s="554"/>
      <c r="AP120" s="554"/>
      <c r="AQ120" s="554"/>
      <c r="AR120" s="554"/>
      <c r="AS120" s="554"/>
      <c r="AT120" s="554"/>
      <c r="AU120" s="554"/>
      <c r="AV120" s="554"/>
      <c r="AW120" s="554"/>
      <c r="AX120" s="554"/>
      <c r="AY120" s="554"/>
      <c r="AZ120" s="554"/>
      <c r="BA120" s="555"/>
    </row>
    <row r="121" spans="3:53" ht="12.95" customHeight="1">
      <c r="C121" s="556" t="str">
        <f>入力シート!B84</f>
        <v/>
      </c>
      <c r="D121" s="557"/>
      <c r="E121" s="557"/>
      <c r="F121" s="557"/>
      <c r="G121" s="557"/>
      <c r="H121" s="557"/>
      <c r="I121" s="557"/>
      <c r="J121" s="557"/>
      <c r="K121" s="557"/>
      <c r="L121" s="558"/>
      <c r="M121" s="397" t="s">
        <v>95</v>
      </c>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J121" s="398"/>
      <c r="AK121" s="398"/>
      <c r="AL121" s="400"/>
      <c r="AM121" s="397">
        <f>入力シート!AL84</f>
        <v>0</v>
      </c>
      <c r="AN121" s="398"/>
      <c r="AO121" s="398"/>
      <c r="AP121" s="398"/>
      <c r="AQ121" s="400"/>
      <c r="AR121" s="397"/>
      <c r="AS121" s="398"/>
      <c r="AT121" s="398"/>
      <c r="AU121" s="398"/>
      <c r="AV121" s="398"/>
      <c r="AW121" s="398"/>
      <c r="AX121" s="398"/>
      <c r="AY121" s="398"/>
      <c r="AZ121" s="398"/>
      <c r="BA121" s="399"/>
    </row>
    <row r="122" spans="3:53" ht="15" customHeight="1">
      <c r="C122" s="559"/>
      <c r="D122" s="560"/>
      <c r="E122" s="560"/>
      <c r="F122" s="560"/>
      <c r="G122" s="560"/>
      <c r="H122" s="560"/>
      <c r="I122" s="560"/>
      <c r="J122" s="560"/>
      <c r="K122" s="560"/>
      <c r="L122" s="561"/>
      <c r="M122" s="565" t="s">
        <v>303</v>
      </c>
      <c r="N122" s="566"/>
      <c r="O122" s="567"/>
      <c r="P122" s="571">
        <f>入力シート!O85</f>
        <v>0</v>
      </c>
      <c r="Q122" s="572"/>
      <c r="R122" s="573"/>
      <c r="S122" s="577" t="s">
        <v>304</v>
      </c>
      <c r="T122" s="578"/>
      <c r="U122" s="579"/>
      <c r="V122" s="550">
        <f>入力シート!U85</f>
        <v>0</v>
      </c>
      <c r="W122" s="551"/>
      <c r="X122" s="551"/>
      <c r="Y122" s="551"/>
      <c r="Z122" s="551"/>
      <c r="AA122" s="551"/>
      <c r="AB122" s="551"/>
      <c r="AC122" s="551"/>
      <c r="AD122" s="551"/>
      <c r="AE122" s="551"/>
      <c r="AF122" s="551"/>
      <c r="AG122" s="551"/>
      <c r="AH122" s="551"/>
      <c r="AI122" s="551"/>
      <c r="AJ122" s="551"/>
      <c r="AK122" s="551"/>
      <c r="AL122" s="551"/>
      <c r="AM122" s="551"/>
      <c r="AN122" s="551"/>
      <c r="AO122" s="551"/>
      <c r="AP122" s="551"/>
      <c r="AQ122" s="551"/>
      <c r="AR122" s="551"/>
      <c r="AS122" s="551"/>
      <c r="AT122" s="551"/>
      <c r="AU122" s="551"/>
      <c r="AV122" s="551"/>
      <c r="AW122" s="551"/>
      <c r="AX122" s="551"/>
      <c r="AY122" s="551"/>
      <c r="AZ122" s="551"/>
      <c r="BA122" s="552"/>
    </row>
    <row r="123" spans="3:53" ht="15" customHeight="1">
      <c r="C123" s="562"/>
      <c r="D123" s="563"/>
      <c r="E123" s="563"/>
      <c r="F123" s="563"/>
      <c r="G123" s="563"/>
      <c r="H123" s="563"/>
      <c r="I123" s="563"/>
      <c r="J123" s="563"/>
      <c r="K123" s="563"/>
      <c r="L123" s="564"/>
      <c r="M123" s="568"/>
      <c r="N123" s="569"/>
      <c r="O123" s="570"/>
      <c r="P123" s="574"/>
      <c r="Q123" s="575"/>
      <c r="R123" s="576"/>
      <c r="S123" s="580"/>
      <c r="T123" s="581"/>
      <c r="U123" s="582"/>
      <c r="V123" s="553"/>
      <c r="W123" s="554"/>
      <c r="X123" s="554"/>
      <c r="Y123" s="554"/>
      <c r="Z123" s="554"/>
      <c r="AA123" s="554"/>
      <c r="AB123" s="554"/>
      <c r="AC123" s="554"/>
      <c r="AD123" s="554"/>
      <c r="AE123" s="554"/>
      <c r="AF123" s="554"/>
      <c r="AG123" s="554"/>
      <c r="AH123" s="554"/>
      <c r="AI123" s="554"/>
      <c r="AJ123" s="554"/>
      <c r="AK123" s="554"/>
      <c r="AL123" s="554"/>
      <c r="AM123" s="554"/>
      <c r="AN123" s="554"/>
      <c r="AO123" s="554"/>
      <c r="AP123" s="554"/>
      <c r="AQ123" s="554"/>
      <c r="AR123" s="554"/>
      <c r="AS123" s="554"/>
      <c r="AT123" s="554"/>
      <c r="AU123" s="554"/>
      <c r="AV123" s="554"/>
      <c r="AW123" s="554"/>
      <c r="AX123" s="554"/>
      <c r="AY123" s="554"/>
      <c r="AZ123" s="554"/>
      <c r="BA123" s="555"/>
    </row>
    <row r="124" spans="3:53" ht="12.95" customHeight="1">
      <c r="C124" s="556" t="str">
        <f>入力シート!B87</f>
        <v/>
      </c>
      <c r="D124" s="557"/>
      <c r="E124" s="557"/>
      <c r="F124" s="557"/>
      <c r="G124" s="557"/>
      <c r="H124" s="557"/>
      <c r="I124" s="557"/>
      <c r="J124" s="557"/>
      <c r="K124" s="557"/>
      <c r="L124" s="558"/>
      <c r="M124" s="397" t="s">
        <v>95</v>
      </c>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400"/>
      <c r="AM124" s="397">
        <f>入力シート!AL87</f>
        <v>0</v>
      </c>
      <c r="AN124" s="398"/>
      <c r="AO124" s="398"/>
      <c r="AP124" s="398"/>
      <c r="AQ124" s="400"/>
      <c r="AR124" s="397"/>
      <c r="AS124" s="398"/>
      <c r="AT124" s="398"/>
      <c r="AU124" s="398"/>
      <c r="AV124" s="398"/>
      <c r="AW124" s="398"/>
      <c r="AX124" s="398"/>
      <c r="AY124" s="398"/>
      <c r="AZ124" s="398"/>
      <c r="BA124" s="399"/>
    </row>
    <row r="125" spans="3:53" ht="15" customHeight="1">
      <c r="C125" s="559"/>
      <c r="D125" s="560"/>
      <c r="E125" s="560"/>
      <c r="F125" s="560"/>
      <c r="G125" s="560"/>
      <c r="H125" s="560"/>
      <c r="I125" s="560"/>
      <c r="J125" s="560"/>
      <c r="K125" s="560"/>
      <c r="L125" s="561"/>
      <c r="M125" s="565" t="s">
        <v>303</v>
      </c>
      <c r="N125" s="566"/>
      <c r="O125" s="567"/>
      <c r="P125" s="571">
        <f>入力シート!O88</f>
        <v>0</v>
      </c>
      <c r="Q125" s="572"/>
      <c r="R125" s="573"/>
      <c r="S125" s="577" t="s">
        <v>304</v>
      </c>
      <c r="T125" s="578"/>
      <c r="U125" s="579"/>
      <c r="V125" s="550">
        <f>入力シート!U88</f>
        <v>0</v>
      </c>
      <c r="W125" s="551"/>
      <c r="X125" s="551"/>
      <c r="Y125" s="551"/>
      <c r="Z125" s="551"/>
      <c r="AA125" s="551"/>
      <c r="AB125" s="551"/>
      <c r="AC125" s="551"/>
      <c r="AD125" s="551"/>
      <c r="AE125" s="551"/>
      <c r="AF125" s="551"/>
      <c r="AG125" s="551"/>
      <c r="AH125" s="551"/>
      <c r="AI125" s="551"/>
      <c r="AJ125" s="551"/>
      <c r="AK125" s="551"/>
      <c r="AL125" s="551"/>
      <c r="AM125" s="551"/>
      <c r="AN125" s="551"/>
      <c r="AO125" s="551"/>
      <c r="AP125" s="551"/>
      <c r="AQ125" s="551"/>
      <c r="AR125" s="551"/>
      <c r="AS125" s="551"/>
      <c r="AT125" s="551"/>
      <c r="AU125" s="551"/>
      <c r="AV125" s="551"/>
      <c r="AW125" s="551"/>
      <c r="AX125" s="551"/>
      <c r="AY125" s="551"/>
      <c r="AZ125" s="551"/>
      <c r="BA125" s="552"/>
    </row>
    <row r="126" spans="3:53" ht="15" customHeight="1">
      <c r="C126" s="562"/>
      <c r="D126" s="563"/>
      <c r="E126" s="563"/>
      <c r="F126" s="563"/>
      <c r="G126" s="563"/>
      <c r="H126" s="563"/>
      <c r="I126" s="563"/>
      <c r="J126" s="563"/>
      <c r="K126" s="563"/>
      <c r="L126" s="564"/>
      <c r="M126" s="568"/>
      <c r="N126" s="569"/>
      <c r="O126" s="570"/>
      <c r="P126" s="574"/>
      <c r="Q126" s="575"/>
      <c r="R126" s="576"/>
      <c r="S126" s="580"/>
      <c r="T126" s="581"/>
      <c r="U126" s="582"/>
      <c r="V126" s="553"/>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4"/>
      <c r="AY126" s="554"/>
      <c r="AZ126" s="554"/>
      <c r="BA126" s="555"/>
    </row>
    <row r="127" spans="3:53" ht="12.95" customHeight="1">
      <c r="C127" s="556" t="str">
        <f>入力シート!B90</f>
        <v/>
      </c>
      <c r="D127" s="557"/>
      <c r="E127" s="557"/>
      <c r="F127" s="557"/>
      <c r="G127" s="557"/>
      <c r="H127" s="557"/>
      <c r="I127" s="557"/>
      <c r="J127" s="557"/>
      <c r="K127" s="557"/>
      <c r="L127" s="558"/>
      <c r="M127" s="397" t="s">
        <v>95</v>
      </c>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400"/>
      <c r="AM127" s="397">
        <f>入力シート!AL90</f>
        <v>0</v>
      </c>
      <c r="AN127" s="398"/>
      <c r="AO127" s="398"/>
      <c r="AP127" s="398"/>
      <c r="AQ127" s="400"/>
      <c r="AR127" s="397"/>
      <c r="AS127" s="398"/>
      <c r="AT127" s="398"/>
      <c r="AU127" s="398"/>
      <c r="AV127" s="398"/>
      <c r="AW127" s="398"/>
      <c r="AX127" s="398"/>
      <c r="AY127" s="398"/>
      <c r="AZ127" s="398"/>
      <c r="BA127" s="399"/>
    </row>
    <row r="128" spans="3:53" ht="15" customHeight="1">
      <c r="C128" s="559"/>
      <c r="D128" s="560"/>
      <c r="E128" s="560"/>
      <c r="F128" s="560"/>
      <c r="G128" s="560"/>
      <c r="H128" s="560"/>
      <c r="I128" s="560"/>
      <c r="J128" s="560"/>
      <c r="K128" s="560"/>
      <c r="L128" s="561"/>
      <c r="M128" s="565" t="s">
        <v>303</v>
      </c>
      <c r="N128" s="566"/>
      <c r="O128" s="567"/>
      <c r="P128" s="571">
        <f>入力シート!O91</f>
        <v>0</v>
      </c>
      <c r="Q128" s="572"/>
      <c r="R128" s="573"/>
      <c r="S128" s="577" t="s">
        <v>304</v>
      </c>
      <c r="T128" s="578"/>
      <c r="U128" s="579"/>
      <c r="V128" s="550">
        <f>入力シート!U91</f>
        <v>0</v>
      </c>
      <c r="W128" s="551"/>
      <c r="X128" s="551"/>
      <c r="Y128" s="551"/>
      <c r="Z128" s="551"/>
      <c r="AA128" s="551"/>
      <c r="AB128" s="551"/>
      <c r="AC128" s="551"/>
      <c r="AD128" s="551"/>
      <c r="AE128" s="551"/>
      <c r="AF128" s="551"/>
      <c r="AG128" s="551"/>
      <c r="AH128" s="551"/>
      <c r="AI128" s="551"/>
      <c r="AJ128" s="551"/>
      <c r="AK128" s="551"/>
      <c r="AL128" s="551"/>
      <c r="AM128" s="551"/>
      <c r="AN128" s="551"/>
      <c r="AO128" s="551"/>
      <c r="AP128" s="551"/>
      <c r="AQ128" s="551"/>
      <c r="AR128" s="551"/>
      <c r="AS128" s="551"/>
      <c r="AT128" s="551"/>
      <c r="AU128" s="551"/>
      <c r="AV128" s="551"/>
      <c r="AW128" s="551"/>
      <c r="AX128" s="551"/>
      <c r="AY128" s="551"/>
      <c r="AZ128" s="551"/>
      <c r="BA128" s="552"/>
    </row>
    <row r="129" spans="2:54" ht="15" customHeight="1">
      <c r="C129" s="562"/>
      <c r="D129" s="563"/>
      <c r="E129" s="563"/>
      <c r="F129" s="563"/>
      <c r="G129" s="563"/>
      <c r="H129" s="563"/>
      <c r="I129" s="563"/>
      <c r="J129" s="563"/>
      <c r="K129" s="563"/>
      <c r="L129" s="564"/>
      <c r="M129" s="568"/>
      <c r="N129" s="569"/>
      <c r="O129" s="570"/>
      <c r="P129" s="574"/>
      <c r="Q129" s="575"/>
      <c r="R129" s="576"/>
      <c r="S129" s="580"/>
      <c r="T129" s="581"/>
      <c r="U129" s="582"/>
      <c r="V129" s="553"/>
      <c r="W129" s="554"/>
      <c r="X129" s="554"/>
      <c r="Y129" s="554"/>
      <c r="Z129" s="554"/>
      <c r="AA129" s="554"/>
      <c r="AB129" s="554"/>
      <c r="AC129" s="554"/>
      <c r="AD129" s="554"/>
      <c r="AE129" s="554"/>
      <c r="AF129" s="554"/>
      <c r="AG129" s="554"/>
      <c r="AH129" s="554"/>
      <c r="AI129" s="554"/>
      <c r="AJ129" s="554"/>
      <c r="AK129" s="554"/>
      <c r="AL129" s="554"/>
      <c r="AM129" s="554"/>
      <c r="AN129" s="554"/>
      <c r="AO129" s="554"/>
      <c r="AP129" s="554"/>
      <c r="AQ129" s="554"/>
      <c r="AR129" s="554"/>
      <c r="AS129" s="554"/>
      <c r="AT129" s="554"/>
      <c r="AU129" s="554"/>
      <c r="AV129" s="554"/>
      <c r="AW129" s="554"/>
      <c r="AX129" s="554"/>
      <c r="AY129" s="554"/>
      <c r="AZ129" s="554"/>
      <c r="BA129" s="555"/>
    </row>
    <row r="130" spans="2:54" s="53" customFormat="1" ht="4.5" customHeight="1">
      <c r="B130" s="51"/>
    </row>
    <row r="131" spans="2:54" s="53" customFormat="1" ht="15" customHeight="1">
      <c r="B131" s="51" t="s">
        <v>305</v>
      </c>
    </row>
    <row r="132" spans="2:54" s="53" customFormat="1" ht="4.5" customHeight="1" thickBot="1">
      <c r="B132" s="51"/>
    </row>
    <row r="133" spans="2:54" s="53" customFormat="1" ht="50.1" customHeight="1">
      <c r="B133" s="51"/>
      <c r="C133" s="692" t="s">
        <v>306</v>
      </c>
      <c r="D133" s="693"/>
      <c r="E133" s="693"/>
      <c r="F133" s="693"/>
      <c r="G133" s="693"/>
      <c r="H133" s="693"/>
      <c r="I133" s="693"/>
      <c r="J133" s="693"/>
      <c r="K133" s="693"/>
      <c r="L133" s="693"/>
      <c r="M133" s="694">
        <f>入力シート!L190</f>
        <v>0</v>
      </c>
      <c r="N133" s="694"/>
      <c r="O133" s="694"/>
      <c r="P133" s="694"/>
      <c r="Q133" s="694"/>
      <c r="R133" s="694"/>
      <c r="S133" s="694"/>
      <c r="T133" s="694"/>
      <c r="U133" s="694"/>
      <c r="V133" s="694"/>
      <c r="W133" s="694"/>
      <c r="X133" s="694"/>
      <c r="Y133" s="694"/>
      <c r="Z133" s="694"/>
      <c r="AA133" s="694"/>
      <c r="AB133" s="694"/>
      <c r="AC133" s="694"/>
      <c r="AD133" s="694"/>
      <c r="AE133" s="694"/>
      <c r="AF133" s="694"/>
      <c r="AG133" s="694"/>
      <c r="AH133" s="694"/>
      <c r="AI133" s="694"/>
      <c r="AJ133" s="694"/>
      <c r="AK133" s="694"/>
      <c r="AL133" s="694"/>
      <c r="AM133" s="694"/>
      <c r="AN133" s="694"/>
      <c r="AO133" s="694"/>
      <c r="AP133" s="694"/>
      <c r="AQ133" s="694"/>
      <c r="AR133" s="694"/>
      <c r="AS133" s="694"/>
      <c r="AT133" s="694"/>
      <c r="AU133" s="694"/>
      <c r="AV133" s="694"/>
      <c r="AW133" s="694"/>
      <c r="AX133" s="694"/>
      <c r="AY133" s="694"/>
      <c r="AZ133" s="694"/>
      <c r="BA133" s="695"/>
    </row>
    <row r="134" spans="2:54" s="53" customFormat="1" ht="50.1" customHeight="1" thickBot="1">
      <c r="B134" s="51"/>
      <c r="C134" s="655" t="s">
        <v>307</v>
      </c>
      <c r="D134" s="656"/>
      <c r="E134" s="656"/>
      <c r="F134" s="656"/>
      <c r="G134" s="656"/>
      <c r="H134" s="656"/>
      <c r="I134" s="656"/>
      <c r="J134" s="656"/>
      <c r="K134" s="656"/>
      <c r="L134" s="656"/>
      <c r="M134" s="657">
        <f>入力シート!L191</f>
        <v>0</v>
      </c>
      <c r="N134" s="657"/>
      <c r="O134" s="657"/>
      <c r="P134" s="657"/>
      <c r="Q134" s="657"/>
      <c r="R134" s="657"/>
      <c r="S134" s="657"/>
      <c r="T134" s="657"/>
      <c r="U134" s="657"/>
      <c r="V134" s="657"/>
      <c r="W134" s="657"/>
      <c r="X134" s="657"/>
      <c r="Y134" s="657"/>
      <c r="Z134" s="657"/>
      <c r="AA134" s="657"/>
      <c r="AB134" s="657"/>
      <c r="AC134" s="657"/>
      <c r="AD134" s="657"/>
      <c r="AE134" s="657"/>
      <c r="AF134" s="657"/>
      <c r="AG134" s="657"/>
      <c r="AH134" s="657"/>
      <c r="AI134" s="657"/>
      <c r="AJ134" s="657"/>
      <c r="AK134" s="657"/>
      <c r="AL134" s="657"/>
      <c r="AM134" s="657"/>
      <c r="AN134" s="657"/>
      <c r="AO134" s="657"/>
      <c r="AP134" s="657"/>
      <c r="AQ134" s="657"/>
      <c r="AR134" s="657"/>
      <c r="AS134" s="657"/>
      <c r="AT134" s="657"/>
      <c r="AU134" s="657"/>
      <c r="AV134" s="657"/>
      <c r="AW134" s="657"/>
      <c r="AX134" s="657"/>
      <c r="AY134" s="657"/>
      <c r="AZ134" s="657"/>
      <c r="BA134" s="658"/>
    </row>
    <row r="135" spans="2:54" s="53" customFormat="1" ht="6.75" customHeight="1">
      <c r="B135" s="51"/>
    </row>
    <row r="136" spans="2:54" s="53" customFormat="1" ht="15" customHeight="1">
      <c r="B136" s="51" t="s">
        <v>308</v>
      </c>
    </row>
    <row r="137" spans="2:54" s="53" customFormat="1" ht="5.25" customHeight="1" thickBot="1">
      <c r="B137" s="51"/>
    </row>
    <row r="138" spans="2:54" s="53" customFormat="1" ht="15.95" customHeight="1">
      <c r="B138" s="51"/>
      <c r="C138" s="659" t="s">
        <v>309</v>
      </c>
      <c r="D138" s="660"/>
      <c r="E138" s="660"/>
      <c r="F138" s="660"/>
      <c r="G138" s="660"/>
      <c r="H138" s="660"/>
      <c r="I138" s="660"/>
      <c r="J138" s="660"/>
      <c r="K138" s="660"/>
      <c r="L138" s="660"/>
      <c r="M138" s="660"/>
      <c r="N138" s="660"/>
      <c r="O138" s="660"/>
      <c r="P138" s="660"/>
      <c r="Q138" s="660"/>
      <c r="R138" s="660"/>
      <c r="S138" s="660"/>
      <c r="T138" s="660"/>
      <c r="U138" s="660"/>
      <c r="V138" s="660"/>
      <c r="W138" s="661"/>
      <c r="X138" s="660" t="s">
        <v>310</v>
      </c>
      <c r="Y138" s="660"/>
      <c r="Z138" s="660"/>
      <c r="AA138" s="660"/>
      <c r="AB138" s="660"/>
      <c r="AC138" s="660"/>
      <c r="AD138" s="660"/>
      <c r="AE138" s="660"/>
      <c r="AF138" s="660"/>
      <c r="AG138" s="660"/>
      <c r="AH138" s="660"/>
      <c r="AI138" s="660"/>
      <c r="AJ138" s="660"/>
      <c r="AK138" s="660"/>
      <c r="AL138" s="660"/>
      <c r="AM138" s="660"/>
      <c r="AN138" s="660"/>
      <c r="AO138" s="660"/>
      <c r="AP138" s="660"/>
      <c r="AQ138" s="660"/>
      <c r="AR138" s="662"/>
      <c r="AS138" s="659" t="s">
        <v>311</v>
      </c>
      <c r="AT138" s="660"/>
      <c r="AU138" s="660"/>
      <c r="AV138" s="660"/>
      <c r="AW138" s="660"/>
      <c r="AX138" s="660"/>
      <c r="AY138" s="660"/>
      <c r="AZ138" s="660"/>
      <c r="BA138" s="662"/>
      <c r="BB138" s="51"/>
    </row>
    <row r="139" spans="2:54" s="53" customFormat="1" ht="15.95" customHeight="1" thickBot="1">
      <c r="B139" s="51"/>
      <c r="C139" s="663" t="s">
        <v>312</v>
      </c>
      <c r="D139" s="664"/>
      <c r="E139" s="664"/>
      <c r="F139" s="664"/>
      <c r="G139" s="664"/>
      <c r="H139" s="664"/>
      <c r="I139" s="664"/>
      <c r="J139" s="664"/>
      <c r="K139" s="664"/>
      <c r="L139" s="664"/>
      <c r="M139" s="664"/>
      <c r="N139" s="664"/>
      <c r="O139" s="664"/>
      <c r="P139" s="665"/>
      <c r="Q139" s="664" t="s">
        <v>313</v>
      </c>
      <c r="R139" s="664"/>
      <c r="S139" s="664"/>
      <c r="T139" s="664"/>
      <c r="U139" s="664"/>
      <c r="V139" s="664"/>
      <c r="W139" s="665"/>
      <c r="X139" s="664" t="s">
        <v>312</v>
      </c>
      <c r="Y139" s="664"/>
      <c r="Z139" s="664"/>
      <c r="AA139" s="664"/>
      <c r="AB139" s="664"/>
      <c r="AC139" s="664"/>
      <c r="AD139" s="664"/>
      <c r="AE139" s="664"/>
      <c r="AF139" s="664"/>
      <c r="AG139" s="664"/>
      <c r="AH139" s="664"/>
      <c r="AI139" s="664"/>
      <c r="AJ139" s="664"/>
      <c r="AK139" s="665"/>
      <c r="AL139" s="664" t="s">
        <v>313</v>
      </c>
      <c r="AM139" s="664"/>
      <c r="AN139" s="664"/>
      <c r="AO139" s="664"/>
      <c r="AP139" s="664"/>
      <c r="AQ139" s="664"/>
      <c r="AR139" s="666"/>
      <c r="AS139" s="667"/>
      <c r="AT139" s="668"/>
      <c r="AU139" s="668"/>
      <c r="AV139" s="668"/>
      <c r="AW139" s="668"/>
      <c r="AX139" s="668"/>
      <c r="AY139" s="668"/>
      <c r="AZ139" s="668"/>
      <c r="BA139" s="669"/>
      <c r="BB139" s="51"/>
    </row>
    <row r="140" spans="2:54" s="53" customFormat="1" ht="17.100000000000001" customHeight="1">
      <c r="B140" s="51"/>
      <c r="C140" s="682" t="s">
        <v>314</v>
      </c>
      <c r="D140" s="685" t="s">
        <v>315</v>
      </c>
      <c r="E140" s="686"/>
      <c r="F140" s="686"/>
      <c r="G140" s="686"/>
      <c r="H140" s="686"/>
      <c r="I140" s="686"/>
      <c r="J140" s="686"/>
      <c r="K140" s="686"/>
      <c r="L140" s="686"/>
      <c r="M140" s="686"/>
      <c r="N140" s="686"/>
      <c r="O140" s="686"/>
      <c r="P140" s="687"/>
      <c r="Q140" s="688"/>
      <c r="R140" s="688"/>
      <c r="S140" s="688"/>
      <c r="T140" s="688"/>
      <c r="U140" s="688"/>
      <c r="V140" s="688"/>
      <c r="W140" s="689"/>
      <c r="X140" s="686" t="s">
        <v>316</v>
      </c>
      <c r="Y140" s="686"/>
      <c r="Z140" s="686"/>
      <c r="AA140" s="686"/>
      <c r="AB140" s="686"/>
      <c r="AC140" s="686"/>
      <c r="AD140" s="686"/>
      <c r="AE140" s="686"/>
      <c r="AF140" s="686"/>
      <c r="AG140" s="686"/>
      <c r="AH140" s="686"/>
      <c r="AI140" s="686"/>
      <c r="AJ140" s="686"/>
      <c r="AK140" s="687"/>
      <c r="AL140" s="688"/>
      <c r="AM140" s="688"/>
      <c r="AN140" s="688"/>
      <c r="AO140" s="688"/>
      <c r="AP140" s="688"/>
      <c r="AQ140" s="688"/>
      <c r="AR140" s="690"/>
      <c r="AS140" s="670"/>
      <c r="AT140" s="671"/>
      <c r="AU140" s="671"/>
      <c r="AV140" s="671"/>
      <c r="AW140" s="671"/>
      <c r="AX140" s="671"/>
      <c r="AY140" s="671"/>
      <c r="AZ140" s="671"/>
      <c r="BA140" s="672"/>
      <c r="BB140" s="51"/>
    </row>
    <row r="141" spans="2:54" s="53" customFormat="1" ht="17.100000000000001" customHeight="1">
      <c r="B141" s="51"/>
      <c r="C141" s="683"/>
      <c r="D141" s="628" t="s">
        <v>317</v>
      </c>
      <c r="E141" s="629"/>
      <c r="F141" s="629"/>
      <c r="G141" s="629"/>
      <c r="H141" s="629"/>
      <c r="I141" s="629"/>
      <c r="J141" s="629"/>
      <c r="K141" s="629"/>
      <c r="L141" s="629"/>
      <c r="M141" s="629"/>
      <c r="N141" s="629"/>
      <c r="O141" s="629"/>
      <c r="P141" s="630"/>
      <c r="Q141" s="626"/>
      <c r="R141" s="626"/>
      <c r="S141" s="626"/>
      <c r="T141" s="626"/>
      <c r="U141" s="626"/>
      <c r="V141" s="626"/>
      <c r="W141" s="676"/>
      <c r="X141" s="629" t="s">
        <v>318</v>
      </c>
      <c r="Y141" s="629"/>
      <c r="Z141" s="629"/>
      <c r="AA141" s="629"/>
      <c r="AB141" s="629"/>
      <c r="AC141" s="629"/>
      <c r="AD141" s="629"/>
      <c r="AE141" s="629"/>
      <c r="AF141" s="629"/>
      <c r="AG141" s="629"/>
      <c r="AH141" s="629"/>
      <c r="AI141" s="629"/>
      <c r="AJ141" s="629"/>
      <c r="AK141" s="691"/>
      <c r="AL141" s="626"/>
      <c r="AM141" s="626"/>
      <c r="AN141" s="626"/>
      <c r="AO141" s="626"/>
      <c r="AP141" s="626"/>
      <c r="AQ141" s="626"/>
      <c r="AR141" s="627"/>
      <c r="AS141" s="670"/>
      <c r="AT141" s="671"/>
      <c r="AU141" s="671"/>
      <c r="AV141" s="671"/>
      <c r="AW141" s="671"/>
      <c r="AX141" s="671"/>
      <c r="AY141" s="671"/>
      <c r="AZ141" s="671"/>
      <c r="BA141" s="672"/>
      <c r="BB141" s="51"/>
    </row>
    <row r="142" spans="2:54" s="53" customFormat="1" ht="17.100000000000001" customHeight="1">
      <c r="B142" s="51"/>
      <c r="C142" s="683"/>
      <c r="D142" s="628" t="s">
        <v>319</v>
      </c>
      <c r="E142" s="629"/>
      <c r="F142" s="629"/>
      <c r="G142" s="629"/>
      <c r="H142" s="629"/>
      <c r="I142" s="629"/>
      <c r="J142" s="629"/>
      <c r="K142" s="629"/>
      <c r="L142" s="629"/>
      <c r="M142" s="629"/>
      <c r="N142" s="629"/>
      <c r="O142" s="629"/>
      <c r="P142" s="630"/>
      <c r="Q142" s="626"/>
      <c r="R142" s="626"/>
      <c r="S142" s="626"/>
      <c r="T142" s="626"/>
      <c r="U142" s="626"/>
      <c r="V142" s="626"/>
      <c r="W142" s="676"/>
      <c r="X142" s="629" t="s">
        <v>320</v>
      </c>
      <c r="Y142" s="629"/>
      <c r="Z142" s="629"/>
      <c r="AA142" s="629"/>
      <c r="AB142" s="629"/>
      <c r="AC142" s="629"/>
      <c r="AD142" s="629"/>
      <c r="AE142" s="629"/>
      <c r="AF142" s="629"/>
      <c r="AG142" s="629"/>
      <c r="AH142" s="629"/>
      <c r="AI142" s="629"/>
      <c r="AJ142" s="629"/>
      <c r="AK142" s="630"/>
      <c r="AL142" s="626"/>
      <c r="AM142" s="626"/>
      <c r="AN142" s="626"/>
      <c r="AO142" s="626"/>
      <c r="AP142" s="626"/>
      <c r="AQ142" s="626"/>
      <c r="AR142" s="627"/>
      <c r="AS142" s="670"/>
      <c r="AT142" s="671"/>
      <c r="AU142" s="671"/>
      <c r="AV142" s="671"/>
      <c r="AW142" s="671"/>
      <c r="AX142" s="671"/>
      <c r="AY142" s="671"/>
      <c r="AZ142" s="671"/>
      <c r="BA142" s="672"/>
      <c r="BB142" s="51"/>
    </row>
    <row r="143" spans="2:54" s="53" customFormat="1" ht="17.100000000000001" customHeight="1" thickBot="1">
      <c r="B143" s="51"/>
      <c r="C143" s="684"/>
      <c r="D143" s="84"/>
      <c r="E143" s="84"/>
      <c r="F143" s="84"/>
      <c r="G143" s="84"/>
      <c r="H143" s="84"/>
      <c r="I143" s="84"/>
      <c r="J143" s="84"/>
      <c r="K143" s="84"/>
      <c r="L143" s="84"/>
      <c r="M143" s="84"/>
      <c r="N143" s="84"/>
      <c r="O143" s="84"/>
      <c r="P143" s="85"/>
      <c r="Q143" s="677"/>
      <c r="R143" s="677"/>
      <c r="S143" s="677"/>
      <c r="T143" s="677"/>
      <c r="U143" s="677"/>
      <c r="V143" s="677"/>
      <c r="W143" s="678"/>
      <c r="X143" s="679" t="s">
        <v>321</v>
      </c>
      <c r="Y143" s="679"/>
      <c r="Z143" s="679"/>
      <c r="AA143" s="679"/>
      <c r="AB143" s="679"/>
      <c r="AC143" s="679"/>
      <c r="AD143" s="679"/>
      <c r="AE143" s="679"/>
      <c r="AF143" s="679"/>
      <c r="AG143" s="679"/>
      <c r="AH143" s="679"/>
      <c r="AI143" s="679"/>
      <c r="AJ143" s="679"/>
      <c r="AK143" s="680"/>
      <c r="AL143" s="677"/>
      <c r="AM143" s="677"/>
      <c r="AN143" s="677"/>
      <c r="AO143" s="677"/>
      <c r="AP143" s="677"/>
      <c r="AQ143" s="677"/>
      <c r="AR143" s="681"/>
      <c r="AS143" s="670"/>
      <c r="AT143" s="671"/>
      <c r="AU143" s="671"/>
      <c r="AV143" s="671"/>
      <c r="AW143" s="671"/>
      <c r="AX143" s="671"/>
      <c r="AY143" s="671"/>
      <c r="AZ143" s="671"/>
      <c r="BA143" s="672"/>
      <c r="BB143" s="51"/>
    </row>
    <row r="144" spans="2:54" s="53" customFormat="1" ht="17.100000000000001" customHeight="1">
      <c r="B144" s="51"/>
      <c r="C144" s="646" t="s">
        <v>322</v>
      </c>
      <c r="D144" s="649" t="s">
        <v>315</v>
      </c>
      <c r="E144" s="650"/>
      <c r="F144" s="650"/>
      <c r="G144" s="650"/>
      <c r="H144" s="650"/>
      <c r="I144" s="650"/>
      <c r="J144" s="650"/>
      <c r="K144" s="650"/>
      <c r="L144" s="650"/>
      <c r="M144" s="650"/>
      <c r="N144" s="650"/>
      <c r="O144" s="650"/>
      <c r="P144" s="651"/>
      <c r="Q144" s="652">
        <f>X89</f>
        <v>0</v>
      </c>
      <c r="R144" s="652"/>
      <c r="S144" s="652"/>
      <c r="T144" s="652"/>
      <c r="U144" s="652"/>
      <c r="V144" s="652"/>
      <c r="W144" s="653"/>
      <c r="X144" s="650" t="s">
        <v>323</v>
      </c>
      <c r="Y144" s="650"/>
      <c r="Z144" s="650"/>
      <c r="AA144" s="650"/>
      <c r="AB144" s="650"/>
      <c r="AC144" s="650"/>
      <c r="AD144" s="650"/>
      <c r="AE144" s="650"/>
      <c r="AF144" s="650"/>
      <c r="AG144" s="650"/>
      <c r="AH144" s="650"/>
      <c r="AI144" s="650"/>
      <c r="AJ144" s="650"/>
      <c r="AK144" s="651"/>
      <c r="AL144" s="652">
        <f>SUM(M8)</f>
        <v>0</v>
      </c>
      <c r="AM144" s="652"/>
      <c r="AN144" s="652"/>
      <c r="AO144" s="652"/>
      <c r="AP144" s="652"/>
      <c r="AQ144" s="652"/>
      <c r="AR144" s="654"/>
      <c r="AS144" s="670"/>
      <c r="AT144" s="671"/>
      <c r="AU144" s="671"/>
      <c r="AV144" s="671"/>
      <c r="AW144" s="671"/>
      <c r="AX144" s="671"/>
      <c r="AY144" s="671"/>
      <c r="AZ144" s="671"/>
      <c r="BA144" s="672"/>
      <c r="BB144" s="51"/>
    </row>
    <row r="145" spans="2:54" s="53" customFormat="1" ht="17.100000000000001" customHeight="1">
      <c r="B145" s="51"/>
      <c r="C145" s="647"/>
      <c r="D145" s="613" t="s">
        <v>317</v>
      </c>
      <c r="E145" s="614"/>
      <c r="F145" s="614"/>
      <c r="G145" s="614"/>
      <c r="H145" s="614"/>
      <c r="I145" s="614"/>
      <c r="J145" s="614"/>
      <c r="K145" s="614"/>
      <c r="L145" s="614"/>
      <c r="M145" s="614"/>
      <c r="N145" s="614"/>
      <c r="O145" s="614"/>
      <c r="P145" s="615"/>
      <c r="Q145" s="639">
        <f>AB89</f>
        <v>0</v>
      </c>
      <c r="R145" s="639"/>
      <c r="S145" s="639"/>
      <c r="T145" s="639"/>
      <c r="U145" s="639"/>
      <c r="V145" s="639"/>
      <c r="W145" s="640"/>
      <c r="X145" s="614" t="s">
        <v>318</v>
      </c>
      <c r="Y145" s="614"/>
      <c r="Z145" s="614"/>
      <c r="AA145" s="614"/>
      <c r="AB145" s="614"/>
      <c r="AC145" s="614"/>
      <c r="AD145" s="614"/>
      <c r="AE145" s="614"/>
      <c r="AF145" s="614"/>
      <c r="AG145" s="614"/>
      <c r="AH145" s="614"/>
      <c r="AI145" s="614"/>
      <c r="AJ145" s="614"/>
      <c r="AK145" s="615"/>
      <c r="AL145" s="639">
        <f>SUM(M12:P21)</f>
        <v>0</v>
      </c>
      <c r="AM145" s="639"/>
      <c r="AN145" s="639"/>
      <c r="AO145" s="639"/>
      <c r="AP145" s="639"/>
      <c r="AQ145" s="639"/>
      <c r="AR145" s="641"/>
      <c r="AS145" s="670"/>
      <c r="AT145" s="671"/>
      <c r="AU145" s="671"/>
      <c r="AV145" s="671"/>
      <c r="AW145" s="671"/>
      <c r="AX145" s="671"/>
      <c r="AY145" s="671"/>
      <c r="AZ145" s="671"/>
      <c r="BA145" s="672"/>
      <c r="BB145" s="51"/>
    </row>
    <row r="146" spans="2:54" s="53" customFormat="1" ht="17.100000000000001" customHeight="1">
      <c r="B146" s="51"/>
      <c r="C146" s="647"/>
      <c r="D146" s="613" t="s">
        <v>319</v>
      </c>
      <c r="E146" s="614"/>
      <c r="F146" s="614"/>
      <c r="G146" s="614"/>
      <c r="H146" s="614"/>
      <c r="I146" s="614"/>
      <c r="J146" s="614"/>
      <c r="K146" s="614"/>
      <c r="L146" s="614"/>
      <c r="M146" s="614"/>
      <c r="N146" s="614"/>
      <c r="O146" s="614"/>
      <c r="P146" s="615"/>
      <c r="Q146" s="639"/>
      <c r="R146" s="639"/>
      <c r="S146" s="639"/>
      <c r="T146" s="639"/>
      <c r="U146" s="639"/>
      <c r="V146" s="639"/>
      <c r="W146" s="640"/>
      <c r="X146" s="614" t="s">
        <v>320</v>
      </c>
      <c r="Y146" s="614"/>
      <c r="Z146" s="614"/>
      <c r="AA146" s="614"/>
      <c r="AB146" s="614"/>
      <c r="AC146" s="614"/>
      <c r="AD146" s="614"/>
      <c r="AE146" s="614"/>
      <c r="AF146" s="614"/>
      <c r="AG146" s="614"/>
      <c r="AH146" s="614"/>
      <c r="AI146" s="614"/>
      <c r="AJ146" s="614"/>
      <c r="AK146" s="615"/>
      <c r="AL146" s="639">
        <f>SUM(M24:P54)</f>
        <v>0</v>
      </c>
      <c r="AM146" s="639"/>
      <c r="AN146" s="639"/>
      <c r="AO146" s="639"/>
      <c r="AP146" s="639"/>
      <c r="AQ146" s="639"/>
      <c r="AR146" s="641"/>
      <c r="AS146" s="670"/>
      <c r="AT146" s="671"/>
      <c r="AU146" s="671"/>
      <c r="AV146" s="671"/>
      <c r="AW146" s="671"/>
      <c r="AX146" s="671"/>
      <c r="AY146" s="671"/>
      <c r="AZ146" s="671"/>
      <c r="BA146" s="672"/>
      <c r="BB146" s="51"/>
    </row>
    <row r="147" spans="2:54" s="53" customFormat="1" ht="17.100000000000001" customHeight="1" thickBot="1">
      <c r="B147" s="51"/>
      <c r="C147" s="648"/>
      <c r="D147" s="86"/>
      <c r="E147" s="86"/>
      <c r="F147" s="86"/>
      <c r="G147" s="86"/>
      <c r="H147" s="86"/>
      <c r="I147" s="86"/>
      <c r="J147" s="86"/>
      <c r="K147" s="86"/>
      <c r="L147" s="86"/>
      <c r="M147" s="86"/>
      <c r="N147" s="86"/>
      <c r="O147" s="86"/>
      <c r="P147" s="87"/>
      <c r="Q147" s="642"/>
      <c r="R147" s="642"/>
      <c r="S147" s="642"/>
      <c r="T147" s="642"/>
      <c r="U147" s="642"/>
      <c r="V147" s="642"/>
      <c r="W147" s="643"/>
      <c r="X147" s="644" t="s">
        <v>321</v>
      </c>
      <c r="Y147" s="644"/>
      <c r="Z147" s="644"/>
      <c r="AA147" s="644"/>
      <c r="AB147" s="644"/>
      <c r="AC147" s="644"/>
      <c r="AD147" s="644"/>
      <c r="AE147" s="644"/>
      <c r="AF147" s="644"/>
      <c r="AG147" s="644"/>
      <c r="AH147" s="644"/>
      <c r="AI147" s="644"/>
      <c r="AJ147" s="644"/>
      <c r="AK147" s="645"/>
      <c r="AL147" s="634">
        <f>SUM(M57:P87)</f>
        <v>0</v>
      </c>
      <c r="AM147" s="634"/>
      <c r="AN147" s="634"/>
      <c r="AO147" s="634"/>
      <c r="AP147" s="634"/>
      <c r="AQ147" s="634"/>
      <c r="AR147" s="636"/>
      <c r="AS147" s="673"/>
      <c r="AT147" s="674"/>
      <c r="AU147" s="674"/>
      <c r="AV147" s="674"/>
      <c r="AW147" s="674"/>
      <c r="AX147" s="674"/>
      <c r="AY147" s="674"/>
      <c r="AZ147" s="674"/>
      <c r="BA147" s="675"/>
      <c r="BB147" s="51"/>
    </row>
    <row r="148" spans="2:54" s="53" customFormat="1" ht="15.95" customHeight="1" thickBot="1">
      <c r="B148" s="51"/>
      <c r="C148" s="631" t="s">
        <v>324</v>
      </c>
      <c r="D148" s="632"/>
      <c r="E148" s="632"/>
      <c r="F148" s="632"/>
      <c r="G148" s="632"/>
      <c r="H148" s="632"/>
      <c r="I148" s="632"/>
      <c r="J148" s="632"/>
      <c r="K148" s="632"/>
      <c r="L148" s="632"/>
      <c r="M148" s="632"/>
      <c r="N148" s="632"/>
      <c r="O148" s="632"/>
      <c r="P148" s="633"/>
      <c r="Q148" s="634">
        <f>SUM(Q144:W147)</f>
        <v>0</v>
      </c>
      <c r="R148" s="634"/>
      <c r="S148" s="634"/>
      <c r="T148" s="634"/>
      <c r="U148" s="634"/>
      <c r="V148" s="634"/>
      <c r="W148" s="635"/>
      <c r="X148" s="632" t="s">
        <v>325</v>
      </c>
      <c r="Y148" s="632"/>
      <c r="Z148" s="632"/>
      <c r="AA148" s="632"/>
      <c r="AB148" s="632"/>
      <c r="AC148" s="632"/>
      <c r="AD148" s="632"/>
      <c r="AE148" s="632"/>
      <c r="AF148" s="632"/>
      <c r="AG148" s="632"/>
      <c r="AH148" s="632"/>
      <c r="AI148" s="632"/>
      <c r="AJ148" s="632"/>
      <c r="AK148" s="633"/>
      <c r="AL148" s="634">
        <f>SUM(AL144:AR147)</f>
        <v>0</v>
      </c>
      <c r="AM148" s="634"/>
      <c r="AN148" s="634"/>
      <c r="AO148" s="634"/>
      <c r="AP148" s="634"/>
      <c r="AQ148" s="634"/>
      <c r="AR148" s="636"/>
      <c r="AS148" s="634">
        <f>Q148-AL148</f>
        <v>0</v>
      </c>
      <c r="AT148" s="634"/>
      <c r="AU148" s="634"/>
      <c r="AV148" s="634"/>
      <c r="AW148" s="634"/>
      <c r="AX148" s="634"/>
      <c r="AY148" s="634"/>
      <c r="AZ148" s="634"/>
      <c r="BA148" s="636"/>
      <c r="BB148" s="51"/>
    </row>
    <row r="149" spans="2:54" s="54" customFormat="1" ht="5.25" customHeight="1">
      <c r="C149" s="74"/>
      <c r="D149" s="74"/>
      <c r="E149" s="74"/>
      <c r="F149" s="74"/>
      <c r="G149" s="74"/>
      <c r="H149" s="74"/>
      <c r="I149" s="74"/>
      <c r="J149" s="74"/>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row>
    <row r="150" spans="2:54" ht="15" customHeight="1">
      <c r="B150" s="51" t="s">
        <v>326</v>
      </c>
    </row>
    <row r="151" spans="2:54" s="53" customFormat="1" ht="4.5" customHeight="1" thickBot="1">
      <c r="B151" s="51"/>
    </row>
    <row r="152" spans="2:54" ht="15" customHeight="1">
      <c r="C152" s="621" t="s">
        <v>327</v>
      </c>
      <c r="D152" s="622"/>
      <c r="E152" s="622"/>
      <c r="F152" s="622"/>
      <c r="G152" s="622"/>
      <c r="H152" s="622"/>
      <c r="I152" s="622"/>
      <c r="J152" s="625"/>
      <c r="K152" s="637">
        <f>入力シート!K199</f>
        <v>0</v>
      </c>
      <c r="L152" s="637"/>
      <c r="M152" s="637"/>
      <c r="N152" s="637"/>
      <c r="O152" s="637"/>
      <c r="P152" s="637"/>
      <c r="Q152" s="637"/>
      <c r="R152" s="637"/>
      <c r="S152" s="637"/>
      <c r="T152" s="637"/>
      <c r="U152" s="637"/>
      <c r="V152" s="637"/>
      <c r="W152" s="637"/>
      <c r="X152" s="637"/>
      <c r="Y152" s="637"/>
      <c r="Z152" s="637"/>
      <c r="AA152" s="637"/>
      <c r="AB152" s="637"/>
      <c r="AC152" s="637"/>
      <c r="AD152" s="637"/>
      <c r="AE152" s="637"/>
      <c r="AF152" s="637"/>
      <c r="AG152" s="637"/>
      <c r="AH152" s="637"/>
      <c r="AI152" s="637"/>
      <c r="AJ152" s="637"/>
      <c r="AK152" s="637"/>
      <c r="AL152" s="637"/>
      <c r="AM152" s="637"/>
      <c r="AN152" s="637"/>
      <c r="AO152" s="637"/>
      <c r="AP152" s="637"/>
      <c r="AQ152" s="637"/>
      <c r="AR152" s="637"/>
      <c r="AS152" s="637"/>
      <c r="AT152" s="637"/>
      <c r="AU152" s="637"/>
      <c r="AV152" s="637"/>
      <c r="AW152" s="637"/>
      <c r="AX152" s="637"/>
      <c r="AY152" s="637"/>
      <c r="AZ152" s="637"/>
      <c r="BA152" s="638"/>
    </row>
    <row r="153" spans="2:54" ht="15" customHeight="1" thickBot="1">
      <c r="C153" s="604" t="s">
        <v>328</v>
      </c>
      <c r="D153" s="605"/>
      <c r="E153" s="605"/>
      <c r="F153" s="605"/>
      <c r="G153" s="605"/>
      <c r="H153" s="605"/>
      <c r="I153" s="605"/>
      <c r="J153" s="606"/>
      <c r="K153" s="616">
        <f>入力シート!K200</f>
        <v>0</v>
      </c>
      <c r="L153" s="616"/>
      <c r="M153" s="616"/>
      <c r="N153" s="616"/>
      <c r="O153" s="616"/>
      <c r="P153" s="616"/>
      <c r="Q153" s="616"/>
      <c r="R153" s="616"/>
      <c r="S153" s="616"/>
      <c r="T153" s="616"/>
      <c r="U153" s="616"/>
      <c r="V153" s="616"/>
      <c r="W153" s="616"/>
      <c r="X153" s="616"/>
      <c r="Y153" s="616"/>
      <c r="Z153" s="616"/>
      <c r="AA153" s="616"/>
      <c r="AB153" s="616"/>
      <c r="AC153" s="616"/>
      <c r="AD153" s="616"/>
      <c r="AE153" s="616"/>
      <c r="AF153" s="616"/>
      <c r="AG153" s="616"/>
      <c r="AH153" s="616"/>
      <c r="AI153" s="616"/>
      <c r="AJ153" s="616"/>
      <c r="AK153" s="616"/>
      <c r="AL153" s="616"/>
      <c r="AM153" s="616"/>
      <c r="AN153" s="616"/>
      <c r="AO153" s="616"/>
      <c r="AP153" s="616"/>
      <c r="AQ153" s="616"/>
      <c r="AR153" s="616"/>
      <c r="AS153" s="616"/>
      <c r="AT153" s="616"/>
      <c r="AU153" s="616"/>
      <c r="AV153" s="616"/>
      <c r="AW153" s="616"/>
      <c r="AX153" s="616"/>
      <c r="AY153" s="616"/>
      <c r="AZ153" s="616"/>
      <c r="BA153" s="617"/>
    </row>
    <row r="154" spans="2:54" ht="15" customHeight="1">
      <c r="C154" s="618"/>
      <c r="D154" s="619"/>
      <c r="E154" s="619"/>
      <c r="F154" s="619"/>
      <c r="G154" s="619"/>
      <c r="H154" s="619"/>
      <c r="I154" s="619"/>
      <c r="J154" s="620"/>
      <c r="K154" s="621" t="s">
        <v>329</v>
      </c>
      <c r="L154" s="622"/>
      <c r="M154" s="622"/>
      <c r="N154" s="622"/>
      <c r="O154" s="622"/>
      <c r="P154" s="622"/>
      <c r="Q154" s="622"/>
      <c r="R154" s="623"/>
      <c r="S154" s="624" t="s">
        <v>330</v>
      </c>
      <c r="T154" s="622"/>
      <c r="U154" s="622"/>
      <c r="V154" s="622"/>
      <c r="W154" s="623"/>
      <c r="X154" s="624" t="s">
        <v>331</v>
      </c>
      <c r="Y154" s="622"/>
      <c r="Z154" s="622"/>
      <c r="AA154" s="622"/>
      <c r="AB154" s="623"/>
      <c r="AC154" s="624" t="s">
        <v>332</v>
      </c>
      <c r="AD154" s="622"/>
      <c r="AE154" s="622"/>
      <c r="AF154" s="622"/>
      <c r="AG154" s="622"/>
      <c r="AH154" s="622"/>
      <c r="AI154" s="622"/>
      <c r="AJ154" s="623"/>
      <c r="AK154" s="624" t="s">
        <v>333</v>
      </c>
      <c r="AL154" s="622"/>
      <c r="AM154" s="622"/>
      <c r="AN154" s="622"/>
      <c r="AO154" s="623"/>
      <c r="AP154" s="624" t="s">
        <v>334</v>
      </c>
      <c r="AQ154" s="622"/>
      <c r="AR154" s="622"/>
      <c r="AS154" s="622"/>
      <c r="AT154" s="623"/>
      <c r="AU154" s="622" t="s">
        <v>335</v>
      </c>
      <c r="AV154" s="622"/>
      <c r="AW154" s="622"/>
      <c r="AX154" s="622"/>
      <c r="AY154" s="622"/>
      <c r="AZ154" s="622"/>
      <c r="BA154" s="625"/>
    </row>
    <row r="155" spans="2:54" ht="15" customHeight="1">
      <c r="C155" s="612" t="s">
        <v>336</v>
      </c>
      <c r="D155" s="398"/>
      <c r="E155" s="398"/>
      <c r="F155" s="398"/>
      <c r="G155" s="398"/>
      <c r="H155" s="398"/>
      <c r="I155" s="398"/>
      <c r="J155" s="399"/>
      <c r="K155" s="612">
        <f>入力シート!K202</f>
        <v>0</v>
      </c>
      <c r="L155" s="398"/>
      <c r="M155" s="398"/>
      <c r="N155" s="398"/>
      <c r="O155" s="398"/>
      <c r="P155" s="398"/>
      <c r="Q155" s="398"/>
      <c r="R155" s="400"/>
      <c r="S155" s="397">
        <f>入力シート!S202</f>
        <v>0</v>
      </c>
      <c r="T155" s="398"/>
      <c r="U155" s="398"/>
      <c r="V155" s="398"/>
      <c r="W155" s="400"/>
      <c r="X155" s="397">
        <f>入力シート!X202</f>
        <v>0</v>
      </c>
      <c r="Y155" s="398"/>
      <c r="Z155" s="398"/>
      <c r="AA155" s="398"/>
      <c r="AB155" s="400"/>
      <c r="AC155" s="397">
        <f>入力シート!AC202</f>
        <v>0</v>
      </c>
      <c r="AD155" s="398"/>
      <c r="AE155" s="398"/>
      <c r="AF155" s="398"/>
      <c r="AG155" s="398"/>
      <c r="AH155" s="398"/>
      <c r="AI155" s="398"/>
      <c r="AJ155" s="400"/>
      <c r="AK155" s="397">
        <f>入力シート!AK202</f>
        <v>0</v>
      </c>
      <c r="AL155" s="398"/>
      <c r="AM155" s="398"/>
      <c r="AN155" s="398"/>
      <c r="AO155" s="400"/>
      <c r="AP155" s="397">
        <f>入力シート!AP202</f>
        <v>0</v>
      </c>
      <c r="AQ155" s="398"/>
      <c r="AR155" s="398"/>
      <c r="AS155" s="398"/>
      <c r="AT155" s="400"/>
      <c r="AU155" s="398">
        <f>入力シート!AU202</f>
        <v>0</v>
      </c>
      <c r="AV155" s="398"/>
      <c r="AW155" s="398"/>
      <c r="AX155" s="398"/>
      <c r="AY155" s="398"/>
      <c r="AZ155" s="398"/>
      <c r="BA155" s="399"/>
    </row>
    <row r="156" spans="2:54" ht="15" customHeight="1" thickBot="1">
      <c r="C156" s="604" t="s">
        <v>337</v>
      </c>
      <c r="D156" s="605"/>
      <c r="E156" s="605"/>
      <c r="F156" s="605"/>
      <c r="G156" s="605"/>
      <c r="H156" s="605"/>
      <c r="I156" s="605"/>
      <c r="J156" s="606"/>
      <c r="K156" s="607">
        <f>入力シート!K203</f>
        <v>0</v>
      </c>
      <c r="L156" s="608"/>
      <c r="M156" s="608"/>
      <c r="N156" s="608"/>
      <c r="O156" s="608"/>
      <c r="P156" s="608"/>
      <c r="Q156" s="608"/>
      <c r="R156" s="609"/>
      <c r="S156" s="610">
        <f>入力シート!S203</f>
        <v>0</v>
      </c>
      <c r="T156" s="608"/>
      <c r="U156" s="608"/>
      <c r="V156" s="608"/>
      <c r="W156" s="609"/>
      <c r="X156" s="610">
        <f>入力シート!X203</f>
        <v>0</v>
      </c>
      <c r="Y156" s="608"/>
      <c r="Z156" s="608"/>
      <c r="AA156" s="608"/>
      <c r="AB156" s="609"/>
      <c r="AC156" s="610">
        <f>入力シート!AC203</f>
        <v>0</v>
      </c>
      <c r="AD156" s="608"/>
      <c r="AE156" s="608"/>
      <c r="AF156" s="608"/>
      <c r="AG156" s="608"/>
      <c r="AH156" s="608"/>
      <c r="AI156" s="608"/>
      <c r="AJ156" s="609"/>
      <c r="AK156" s="610">
        <f>入力シート!AK203</f>
        <v>0</v>
      </c>
      <c r="AL156" s="608"/>
      <c r="AM156" s="608"/>
      <c r="AN156" s="608"/>
      <c r="AO156" s="609"/>
      <c r="AP156" s="610">
        <f>入力シート!AP203</f>
        <v>0</v>
      </c>
      <c r="AQ156" s="608"/>
      <c r="AR156" s="608"/>
      <c r="AS156" s="608"/>
      <c r="AT156" s="609"/>
      <c r="AU156" s="608">
        <f>入力シート!AU203</f>
        <v>0</v>
      </c>
      <c r="AV156" s="608"/>
      <c r="AW156" s="608"/>
      <c r="AX156" s="608"/>
      <c r="AY156" s="608"/>
      <c r="AZ156" s="608"/>
      <c r="BA156" s="611"/>
    </row>
  </sheetData>
  <sheetProtection sheet="1" selectLockedCells="1" selectUnlockedCells="1"/>
  <mergeCells count="820">
    <mergeCell ref="AL38:BA38"/>
    <mergeCell ref="D39:L39"/>
    <mergeCell ref="M39:P39"/>
    <mergeCell ref="Q39:T39"/>
    <mergeCell ref="V39:W39"/>
    <mergeCell ref="X39:AA39"/>
    <mergeCell ref="AB39:AE39"/>
    <mergeCell ref="AL39:BA39"/>
    <mergeCell ref="D40:L40"/>
    <mergeCell ref="M40:P40"/>
    <mergeCell ref="Q40:T40"/>
    <mergeCell ref="V40:W40"/>
    <mergeCell ref="X40:AA40"/>
    <mergeCell ref="AB40:AE40"/>
    <mergeCell ref="AL40:BA40"/>
    <mergeCell ref="D45:L45"/>
    <mergeCell ref="M45:P45"/>
    <mergeCell ref="Q45:T45"/>
    <mergeCell ref="V45:W45"/>
    <mergeCell ref="X45:AA45"/>
    <mergeCell ref="AB45:AE45"/>
    <mergeCell ref="AL45:BA45"/>
    <mergeCell ref="D36:L36"/>
    <mergeCell ref="M36:P36"/>
    <mergeCell ref="Q36:T36"/>
    <mergeCell ref="V36:W36"/>
    <mergeCell ref="X36:AA36"/>
    <mergeCell ref="AB36:AE36"/>
    <mergeCell ref="AL36:BA36"/>
    <mergeCell ref="D37:L37"/>
    <mergeCell ref="M37:P37"/>
    <mergeCell ref="Q37:T37"/>
    <mergeCell ref="V37:W37"/>
    <mergeCell ref="X37:AA37"/>
    <mergeCell ref="AB37:AE37"/>
    <mergeCell ref="AL37:BA37"/>
    <mergeCell ref="D38:L38"/>
    <mergeCell ref="M38:P38"/>
    <mergeCell ref="Q38:T38"/>
    <mergeCell ref="D43:L43"/>
    <mergeCell ref="M43:P43"/>
    <mergeCell ref="Q43:T43"/>
    <mergeCell ref="V43:W43"/>
    <mergeCell ref="X43:AA43"/>
    <mergeCell ref="AB43:AE43"/>
    <mergeCell ref="AL43:BA43"/>
    <mergeCell ref="D44:L44"/>
    <mergeCell ref="M44:P44"/>
    <mergeCell ref="Q44:T44"/>
    <mergeCell ref="V44:W44"/>
    <mergeCell ref="X44:AA44"/>
    <mergeCell ref="AB44:AE44"/>
    <mergeCell ref="AL44:BA44"/>
    <mergeCell ref="D41:L41"/>
    <mergeCell ref="M41:P41"/>
    <mergeCell ref="Q41:T41"/>
    <mergeCell ref="V41:W41"/>
    <mergeCell ref="X41:AA41"/>
    <mergeCell ref="AB41:AE41"/>
    <mergeCell ref="AL41:BA41"/>
    <mergeCell ref="D42:L42"/>
    <mergeCell ref="M42:P42"/>
    <mergeCell ref="Q42:T42"/>
    <mergeCell ref="V42:W42"/>
    <mergeCell ref="X42:AA42"/>
    <mergeCell ref="AB42:AE42"/>
    <mergeCell ref="AL42:BA42"/>
    <mergeCell ref="D66:L66"/>
    <mergeCell ref="M66:P66"/>
    <mergeCell ref="Q66:W66"/>
    <mergeCell ref="X66:AA66"/>
    <mergeCell ref="AB66:AE66"/>
    <mergeCell ref="AK66:AQ66"/>
    <mergeCell ref="AS66:AV66"/>
    <mergeCell ref="AX66:BA66"/>
    <mergeCell ref="D64:L64"/>
    <mergeCell ref="M64:P64"/>
    <mergeCell ref="Q64:W64"/>
    <mergeCell ref="X64:AA64"/>
    <mergeCell ref="AB64:AE64"/>
    <mergeCell ref="AK64:AQ64"/>
    <mergeCell ref="AS64:AV64"/>
    <mergeCell ref="AX64:BA64"/>
    <mergeCell ref="D65:L65"/>
    <mergeCell ref="M65:P65"/>
    <mergeCell ref="Q65:W65"/>
    <mergeCell ref="X65:AA65"/>
    <mergeCell ref="AB65:AE65"/>
    <mergeCell ref="AK65:AQ65"/>
    <mergeCell ref="AS65:AV65"/>
    <mergeCell ref="AX65:BA65"/>
    <mergeCell ref="D71:L71"/>
    <mergeCell ref="M71:P71"/>
    <mergeCell ref="Q71:W71"/>
    <mergeCell ref="X71:AA71"/>
    <mergeCell ref="AB71:AE71"/>
    <mergeCell ref="AK71:AQ71"/>
    <mergeCell ref="AS71:AV71"/>
    <mergeCell ref="AX71:BA71"/>
    <mergeCell ref="D62:L62"/>
    <mergeCell ref="M62:P62"/>
    <mergeCell ref="Q62:W62"/>
    <mergeCell ref="X62:AA62"/>
    <mergeCell ref="AB62:AE62"/>
    <mergeCell ref="AK62:AQ62"/>
    <mergeCell ref="AS62:AV62"/>
    <mergeCell ref="AX62:BA62"/>
    <mergeCell ref="D63:L63"/>
    <mergeCell ref="M63:P63"/>
    <mergeCell ref="Q63:W63"/>
    <mergeCell ref="X63:AA63"/>
    <mergeCell ref="AB63:AE63"/>
    <mergeCell ref="AK63:AQ63"/>
    <mergeCell ref="AS63:AV63"/>
    <mergeCell ref="AX63:BA63"/>
    <mergeCell ref="D69:L69"/>
    <mergeCell ref="M69:P69"/>
    <mergeCell ref="Q69:W69"/>
    <mergeCell ref="X69:AA69"/>
    <mergeCell ref="AB69:AE69"/>
    <mergeCell ref="AK69:AQ69"/>
    <mergeCell ref="AS69:AV69"/>
    <mergeCell ref="AX69:BA69"/>
    <mergeCell ref="D70:L70"/>
    <mergeCell ref="M70:P70"/>
    <mergeCell ref="Q70:W70"/>
    <mergeCell ref="X70:AA70"/>
    <mergeCell ref="AB70:AE70"/>
    <mergeCell ref="AK70:AQ70"/>
    <mergeCell ref="AS70:AV70"/>
    <mergeCell ref="AX70:BA70"/>
    <mergeCell ref="D67:L67"/>
    <mergeCell ref="M67:P67"/>
    <mergeCell ref="Q67:W67"/>
    <mergeCell ref="X67:AA67"/>
    <mergeCell ref="AB67:AE67"/>
    <mergeCell ref="AK67:AQ67"/>
    <mergeCell ref="AS67:AV67"/>
    <mergeCell ref="AX67:BA67"/>
    <mergeCell ref="D68:L68"/>
    <mergeCell ref="M68:P68"/>
    <mergeCell ref="Q68:W68"/>
    <mergeCell ref="X68:AA68"/>
    <mergeCell ref="AB68:AE68"/>
    <mergeCell ref="AK68:AQ68"/>
    <mergeCell ref="AS68:AV68"/>
    <mergeCell ref="AX68:BA68"/>
    <mergeCell ref="AP81:AS81"/>
    <mergeCell ref="D84:L84"/>
    <mergeCell ref="M84:P84"/>
    <mergeCell ref="Q84:W84"/>
    <mergeCell ref="X84:AA84"/>
    <mergeCell ref="AB84:AE84"/>
    <mergeCell ref="AK84:AN84"/>
    <mergeCell ref="AP84:AS84"/>
    <mergeCell ref="D79:L79"/>
    <mergeCell ref="M79:P79"/>
    <mergeCell ref="Q79:W79"/>
    <mergeCell ref="X79:AA79"/>
    <mergeCell ref="AB79:AE79"/>
    <mergeCell ref="AK79:AN79"/>
    <mergeCell ref="AP79:AS79"/>
    <mergeCell ref="D80:L80"/>
    <mergeCell ref="M80:P80"/>
    <mergeCell ref="Q80:W80"/>
    <mergeCell ref="X80:AA80"/>
    <mergeCell ref="AB80:AE80"/>
    <mergeCell ref="AK80:AN80"/>
    <mergeCell ref="AP80:AS80"/>
    <mergeCell ref="D81:L81"/>
    <mergeCell ref="M81:P81"/>
    <mergeCell ref="D82:L82"/>
    <mergeCell ref="M82:P82"/>
    <mergeCell ref="Q82:W82"/>
    <mergeCell ref="X82:AA82"/>
    <mergeCell ref="AB82:AE82"/>
    <mergeCell ref="AK82:AN82"/>
    <mergeCell ref="AP82:AS82"/>
    <mergeCell ref="D83:L83"/>
    <mergeCell ref="M83:P83"/>
    <mergeCell ref="Q83:W83"/>
    <mergeCell ref="X83:AA83"/>
    <mergeCell ref="AB83:AE83"/>
    <mergeCell ref="AK83:AN83"/>
    <mergeCell ref="AP83:AS83"/>
    <mergeCell ref="D60:L60"/>
    <mergeCell ref="M60:P60"/>
    <mergeCell ref="Q60:W60"/>
    <mergeCell ref="X60:AA60"/>
    <mergeCell ref="AB60:AE60"/>
    <mergeCell ref="AK60:AQ60"/>
    <mergeCell ref="AS60:AV60"/>
    <mergeCell ref="AX60:BA60"/>
    <mergeCell ref="D61:L61"/>
    <mergeCell ref="M61:P61"/>
    <mergeCell ref="Q61:W61"/>
    <mergeCell ref="X61:AA61"/>
    <mergeCell ref="AB61:AE61"/>
    <mergeCell ref="AK61:AQ61"/>
    <mergeCell ref="AS61:AV61"/>
    <mergeCell ref="AX61:BA61"/>
    <mergeCell ref="D58:L58"/>
    <mergeCell ref="M58:P58"/>
    <mergeCell ref="Q58:W58"/>
    <mergeCell ref="X58:AA58"/>
    <mergeCell ref="AB58:AE58"/>
    <mergeCell ref="AK58:AQ58"/>
    <mergeCell ref="AS58:AV58"/>
    <mergeCell ref="AX58:BA58"/>
    <mergeCell ref="D59:L59"/>
    <mergeCell ref="M59:P59"/>
    <mergeCell ref="Q59:W59"/>
    <mergeCell ref="X59:AA59"/>
    <mergeCell ref="AB59:AE59"/>
    <mergeCell ref="AK59:AQ59"/>
    <mergeCell ref="AS59:AV59"/>
    <mergeCell ref="AX59:BA59"/>
    <mergeCell ref="AL32:BA32"/>
    <mergeCell ref="D53:L53"/>
    <mergeCell ref="M53:P53"/>
    <mergeCell ref="Q53:T53"/>
    <mergeCell ref="V53:W53"/>
    <mergeCell ref="X53:AA53"/>
    <mergeCell ref="AB53:AE53"/>
    <mergeCell ref="AL53:BA53"/>
    <mergeCell ref="D51:L51"/>
    <mergeCell ref="M51:P51"/>
    <mergeCell ref="Q51:T51"/>
    <mergeCell ref="V51:W51"/>
    <mergeCell ref="X51:AA51"/>
    <mergeCell ref="AB51:AE51"/>
    <mergeCell ref="AL51:BA51"/>
    <mergeCell ref="D52:L52"/>
    <mergeCell ref="M52:P52"/>
    <mergeCell ref="Q52:T52"/>
    <mergeCell ref="V52:W52"/>
    <mergeCell ref="X52:AA52"/>
    <mergeCell ref="AB52:AE52"/>
    <mergeCell ref="AL52:BA52"/>
    <mergeCell ref="D49:L49"/>
    <mergeCell ref="M49:P49"/>
    <mergeCell ref="Q49:T49"/>
    <mergeCell ref="V49:W49"/>
    <mergeCell ref="X49:AA49"/>
    <mergeCell ref="AB49:AE49"/>
    <mergeCell ref="AL49:BA49"/>
    <mergeCell ref="D50:L50"/>
    <mergeCell ref="M50:P50"/>
    <mergeCell ref="Q50:T50"/>
    <mergeCell ref="V50:W50"/>
    <mergeCell ref="X50:AA50"/>
    <mergeCell ref="AB50:AE50"/>
    <mergeCell ref="AL50:BA50"/>
    <mergeCell ref="D48:L48"/>
    <mergeCell ref="M48:P48"/>
    <mergeCell ref="Q48:T48"/>
    <mergeCell ref="V48:W48"/>
    <mergeCell ref="X48:AA48"/>
    <mergeCell ref="AB48:AE48"/>
    <mergeCell ref="AL48:BA48"/>
    <mergeCell ref="AL46:BA46"/>
    <mergeCell ref="D47:L47"/>
    <mergeCell ref="M47:P47"/>
    <mergeCell ref="X47:AA47"/>
    <mergeCell ref="AB47:AE47"/>
    <mergeCell ref="V47:W47"/>
    <mergeCell ref="D32:L32"/>
    <mergeCell ref="M32:P32"/>
    <mergeCell ref="Q32:T32"/>
    <mergeCell ref="V32:W32"/>
    <mergeCell ref="X32:AA32"/>
    <mergeCell ref="AB32:AE32"/>
    <mergeCell ref="D31:L31"/>
    <mergeCell ref="M31:P31"/>
    <mergeCell ref="Q31:T31"/>
    <mergeCell ref="V31:W31"/>
    <mergeCell ref="X31:AA31"/>
    <mergeCell ref="AB31:AE31"/>
    <mergeCell ref="D28:L28"/>
    <mergeCell ref="M28:P28"/>
    <mergeCell ref="Q28:T28"/>
    <mergeCell ref="V28:W28"/>
    <mergeCell ref="X28:AA28"/>
    <mergeCell ref="AB28:AE28"/>
    <mergeCell ref="D30:L30"/>
    <mergeCell ref="M30:P30"/>
    <mergeCell ref="Q30:T30"/>
    <mergeCell ref="V30:W30"/>
    <mergeCell ref="X30:AA30"/>
    <mergeCell ref="AB30:AE30"/>
    <mergeCell ref="D29:L29"/>
    <mergeCell ref="M29:P29"/>
    <mergeCell ref="Q29:T29"/>
    <mergeCell ref="V29:W29"/>
    <mergeCell ref="X29:AA29"/>
    <mergeCell ref="AB29:AE29"/>
    <mergeCell ref="M72:P72"/>
    <mergeCell ref="M73:P73"/>
    <mergeCell ref="M74:P74"/>
    <mergeCell ref="Q57:W57"/>
    <mergeCell ref="Q72:W72"/>
    <mergeCell ref="D75:L75"/>
    <mergeCell ref="Q76:W76"/>
    <mergeCell ref="Q73:W73"/>
    <mergeCell ref="AX76:BA76"/>
    <mergeCell ref="AX74:BA74"/>
    <mergeCell ref="AX75:BA75"/>
    <mergeCell ref="AS57:AV57"/>
    <mergeCell ref="AX57:BA57"/>
    <mergeCell ref="AX72:BA72"/>
    <mergeCell ref="AX73:BA73"/>
    <mergeCell ref="AS72:AV72"/>
    <mergeCell ref="AS73:AV73"/>
    <mergeCell ref="AW57:AW76"/>
    <mergeCell ref="AS76:AV76"/>
    <mergeCell ref="AS74:AV74"/>
    <mergeCell ref="AS75:AV75"/>
    <mergeCell ref="AK72:AQ72"/>
    <mergeCell ref="AK73:AQ73"/>
    <mergeCell ref="AK74:AQ74"/>
    <mergeCell ref="AK75:AQ75"/>
    <mergeCell ref="X56:AA56"/>
    <mergeCell ref="AJ56:AM56"/>
    <mergeCell ref="AN56:AR56"/>
    <mergeCell ref="X75:AA75"/>
    <mergeCell ref="AJ57:AJ76"/>
    <mergeCell ref="AR57:AR76"/>
    <mergeCell ref="AK76:AQ76"/>
    <mergeCell ref="AB76:AE76"/>
    <mergeCell ref="AB72:AE72"/>
    <mergeCell ref="AB73:AE73"/>
    <mergeCell ref="AB74:AE74"/>
    <mergeCell ref="AB75:AE75"/>
    <mergeCell ref="X76:AA76"/>
    <mergeCell ref="X57:AA57"/>
    <mergeCell ref="X72:AA72"/>
    <mergeCell ref="X73:AA73"/>
    <mergeCell ref="X74:AA74"/>
    <mergeCell ref="AS55:AW55"/>
    <mergeCell ref="AX55:BA55"/>
    <mergeCell ref="AX56:BA56"/>
    <mergeCell ref="X26:AA26"/>
    <mergeCell ref="AB26:AE26"/>
    <mergeCell ref="AB54:AE54"/>
    <mergeCell ref="AB55:AE55"/>
    <mergeCell ref="AB57:AE57"/>
    <mergeCell ref="AS56:AW56"/>
    <mergeCell ref="AB56:AE56"/>
    <mergeCell ref="AL35:BA35"/>
    <mergeCell ref="AL47:BA47"/>
    <mergeCell ref="AL33:BA33"/>
    <mergeCell ref="AN55:AR55"/>
    <mergeCell ref="X34:AA34"/>
    <mergeCell ref="AK57:AQ57"/>
    <mergeCell ref="X27:AA27"/>
    <mergeCell ref="AB27:AE27"/>
    <mergeCell ref="AL26:BA26"/>
    <mergeCell ref="AL27:BA27"/>
    <mergeCell ref="AL28:BA28"/>
    <mergeCell ref="AL29:BA29"/>
    <mergeCell ref="AL30:BA30"/>
    <mergeCell ref="AL31:BA31"/>
    <mergeCell ref="AB16:AE16"/>
    <mergeCell ref="AB17:AE17"/>
    <mergeCell ref="Q25:T25"/>
    <mergeCell ref="V25:W25"/>
    <mergeCell ref="Q14:T14"/>
    <mergeCell ref="M14:P14"/>
    <mergeCell ref="AB10:AE10"/>
    <mergeCell ref="AB11:AE11"/>
    <mergeCell ref="Q8:W8"/>
    <mergeCell ref="V15:W15"/>
    <mergeCell ref="Q10:W10"/>
    <mergeCell ref="X10:AA10"/>
    <mergeCell ref="Q12:T12"/>
    <mergeCell ref="Q11:W11"/>
    <mergeCell ref="X11:AA11"/>
    <mergeCell ref="V12:W12"/>
    <mergeCell ref="X8:AA8"/>
    <mergeCell ref="X9:AA9"/>
    <mergeCell ref="V19:W19"/>
    <mergeCell ref="X19:AA19"/>
    <mergeCell ref="AB19:AE19"/>
    <mergeCell ref="AB8:AE8"/>
    <mergeCell ref="AB9:AE9"/>
    <mergeCell ref="AB12:AE12"/>
    <mergeCell ref="AB14:AE14"/>
    <mergeCell ref="AB15:AE15"/>
    <mergeCell ref="M11:P11"/>
    <mergeCell ref="D12:L12"/>
    <mergeCell ref="D15:L15"/>
    <mergeCell ref="AB13:AE13"/>
    <mergeCell ref="M12:P12"/>
    <mergeCell ref="X13:AA13"/>
    <mergeCell ref="X14:AA14"/>
    <mergeCell ref="V14:W14"/>
    <mergeCell ref="C8:L8"/>
    <mergeCell ref="D9:L9"/>
    <mergeCell ref="D10:L10"/>
    <mergeCell ref="M8:P8"/>
    <mergeCell ref="AX13:BA13"/>
    <mergeCell ref="AJ11:AM11"/>
    <mergeCell ref="AX11:BA11"/>
    <mergeCell ref="AN12:AR12"/>
    <mergeCell ref="AS12:AW12"/>
    <mergeCell ref="AX9:BA9"/>
    <mergeCell ref="AX10:BA10"/>
    <mergeCell ref="AJ8:AM8"/>
    <mergeCell ref="AS13:AW13"/>
    <mergeCell ref="C11:L11"/>
    <mergeCell ref="M10:P10"/>
    <mergeCell ref="M13:P13"/>
    <mergeCell ref="AX22:BA22"/>
    <mergeCell ref="AS22:AW22"/>
    <mergeCell ref="AS15:AW15"/>
    <mergeCell ref="AN9:AR9"/>
    <mergeCell ref="AS9:AW9"/>
    <mergeCell ref="AJ12:AM12"/>
    <mergeCell ref="AJ22:AM22"/>
    <mergeCell ref="AN22:AR22"/>
    <mergeCell ref="AJ18:AM18"/>
    <mergeCell ref="AX19:BA19"/>
    <mergeCell ref="AN20:AR20"/>
    <mergeCell ref="AS20:AW20"/>
    <mergeCell ref="AX20:BA20"/>
    <mergeCell ref="AJ19:AM19"/>
    <mergeCell ref="AN19:AR19"/>
    <mergeCell ref="AS19:AW19"/>
    <mergeCell ref="AX21:BA21"/>
    <mergeCell ref="AN11:AR11"/>
    <mergeCell ref="AJ10:AM10"/>
    <mergeCell ref="AN10:AR10"/>
    <mergeCell ref="AS10:AW10"/>
    <mergeCell ref="AS11:AW11"/>
    <mergeCell ref="AJ9:AM9"/>
    <mergeCell ref="AJ14:AM14"/>
    <mergeCell ref="B1:E1"/>
    <mergeCell ref="B2:BB2"/>
    <mergeCell ref="C6:W6"/>
    <mergeCell ref="X6:AI6"/>
    <mergeCell ref="C7:L7"/>
    <mergeCell ref="M7:P7"/>
    <mergeCell ref="Q7:W7"/>
    <mergeCell ref="X7:AA7"/>
    <mergeCell ref="AB7:AE7"/>
    <mergeCell ref="AF7:AI7"/>
    <mergeCell ref="AJ6:BA7"/>
    <mergeCell ref="D54:L54"/>
    <mergeCell ref="M54:P54"/>
    <mergeCell ref="Q54:T54"/>
    <mergeCell ref="V54:W54"/>
    <mergeCell ref="Q55:T55"/>
    <mergeCell ref="Q47:T47"/>
    <mergeCell ref="M34:P34"/>
    <mergeCell ref="M9:P9"/>
    <mergeCell ref="Q9:W9"/>
    <mergeCell ref="V13:W13"/>
    <mergeCell ref="Q13:T13"/>
    <mergeCell ref="D14:L14"/>
    <mergeCell ref="M26:P26"/>
    <mergeCell ref="D26:L26"/>
    <mergeCell ref="D46:L46"/>
    <mergeCell ref="M46:P46"/>
    <mergeCell ref="Q46:T46"/>
    <mergeCell ref="V46:W46"/>
    <mergeCell ref="D35:L35"/>
    <mergeCell ref="M35:P35"/>
    <mergeCell ref="Q35:T35"/>
    <mergeCell ref="V35:W35"/>
    <mergeCell ref="Q26:T26"/>
    <mergeCell ref="D33:L33"/>
    <mergeCell ref="D16:L16"/>
    <mergeCell ref="M16:P16"/>
    <mergeCell ref="Q16:T16"/>
    <mergeCell ref="V16:W16"/>
    <mergeCell ref="X16:AA16"/>
    <mergeCell ref="D17:L17"/>
    <mergeCell ref="M17:P17"/>
    <mergeCell ref="M15:P15"/>
    <mergeCell ref="X12:AA12"/>
    <mergeCell ref="Q15:T15"/>
    <mergeCell ref="Q17:T17"/>
    <mergeCell ref="V17:W17"/>
    <mergeCell ref="X17:AA17"/>
    <mergeCell ref="D13:L13"/>
    <mergeCell ref="X15:AA15"/>
    <mergeCell ref="M33:P33"/>
    <mergeCell ref="Q33:T33"/>
    <mergeCell ref="V33:W33"/>
    <mergeCell ref="X33:AA33"/>
    <mergeCell ref="AB33:AE33"/>
    <mergeCell ref="M18:P18"/>
    <mergeCell ref="AB18:AE18"/>
    <mergeCell ref="AN8:BA8"/>
    <mergeCell ref="AX17:BA17"/>
    <mergeCell ref="AX16:BA16"/>
    <mergeCell ref="AX12:BA12"/>
    <mergeCell ref="AS16:AW16"/>
    <mergeCell ref="AN16:AR16"/>
    <mergeCell ref="AJ16:AM16"/>
    <mergeCell ref="AX18:BA18"/>
    <mergeCell ref="AJ17:AM17"/>
    <mergeCell ref="AN17:AR17"/>
    <mergeCell ref="AS17:AW17"/>
    <mergeCell ref="AN18:AR18"/>
    <mergeCell ref="AS18:AW18"/>
    <mergeCell ref="AX15:BA15"/>
    <mergeCell ref="AX14:BA14"/>
    <mergeCell ref="AJ15:AM15"/>
    <mergeCell ref="AN15:AR15"/>
    <mergeCell ref="C22:L22"/>
    <mergeCell ref="D24:L24"/>
    <mergeCell ref="D27:L27"/>
    <mergeCell ref="M27:P27"/>
    <mergeCell ref="AB24:AE24"/>
    <mergeCell ref="AB25:AE25"/>
    <mergeCell ref="AB22:AE22"/>
    <mergeCell ref="V26:W26"/>
    <mergeCell ref="D25:L25"/>
    <mergeCell ref="M25:P25"/>
    <mergeCell ref="D23:L23"/>
    <mergeCell ref="M23:P23"/>
    <mergeCell ref="Q23:T23"/>
    <mergeCell ref="V23:W23"/>
    <mergeCell ref="X23:AA23"/>
    <mergeCell ref="AB23:AE23"/>
    <mergeCell ref="D18:L18"/>
    <mergeCell ref="V27:W27"/>
    <mergeCell ref="AL24:BA24"/>
    <mergeCell ref="AL25:BA25"/>
    <mergeCell ref="X91:AA91"/>
    <mergeCell ref="AB91:AC91"/>
    <mergeCell ref="AF91:AI91"/>
    <mergeCell ref="AJ91:AK91"/>
    <mergeCell ref="M89:P89"/>
    <mergeCell ref="X89:AA89"/>
    <mergeCell ref="M87:P87"/>
    <mergeCell ref="X87:AA87"/>
    <mergeCell ref="AN91:AX91"/>
    <mergeCell ref="AB87:AE87"/>
    <mergeCell ref="AB88:AE88"/>
    <mergeCell ref="AO78:AO87"/>
    <mergeCell ref="AP78:AS78"/>
    <mergeCell ref="AP85:AS85"/>
    <mergeCell ref="AP86:AS86"/>
    <mergeCell ref="AP87:AS87"/>
    <mergeCell ref="Q78:W78"/>
    <mergeCell ref="AB86:AE86"/>
    <mergeCell ref="Q89:W89"/>
    <mergeCell ref="AB78:AE78"/>
    <mergeCell ref="AB89:AE89"/>
    <mergeCell ref="AF89:AI89"/>
    <mergeCell ref="M55:P55"/>
    <mergeCell ref="Q74:W74"/>
    <mergeCell ref="D77:L77"/>
    <mergeCell ref="D78:L78"/>
    <mergeCell ref="D85:L85"/>
    <mergeCell ref="AJ78:AJ87"/>
    <mergeCell ref="C55:L55"/>
    <mergeCell ref="Q56:W56"/>
    <mergeCell ref="D76:L76"/>
    <mergeCell ref="M75:P75"/>
    <mergeCell ref="D88:L88"/>
    <mergeCell ref="D87:L87"/>
    <mergeCell ref="D86:L86"/>
    <mergeCell ref="D56:L56"/>
    <mergeCell ref="M56:P56"/>
    <mergeCell ref="D57:L57"/>
    <mergeCell ref="D72:L72"/>
    <mergeCell ref="D73:L73"/>
    <mergeCell ref="Q75:W75"/>
    <mergeCell ref="M76:P76"/>
    <mergeCell ref="D74:L74"/>
    <mergeCell ref="M57:P57"/>
    <mergeCell ref="AK78:AN78"/>
    <mergeCell ref="AK85:AN85"/>
    <mergeCell ref="AK86:AN86"/>
    <mergeCell ref="AK87:AN87"/>
    <mergeCell ref="M86:P86"/>
    <mergeCell ref="X86:AA86"/>
    <mergeCell ref="AB77:AE77"/>
    <mergeCell ref="M77:P77"/>
    <mergeCell ref="X77:AA77"/>
    <mergeCell ref="M78:P78"/>
    <mergeCell ref="Q85:W85"/>
    <mergeCell ref="X78:AA78"/>
    <mergeCell ref="M85:P85"/>
    <mergeCell ref="X85:AA85"/>
    <mergeCell ref="AB85:AE85"/>
    <mergeCell ref="X81:AA81"/>
    <mergeCell ref="AB81:AE81"/>
    <mergeCell ref="AK81:AN81"/>
    <mergeCell ref="Q81:W81"/>
    <mergeCell ref="Q34:T34"/>
    <mergeCell ref="V34:W34"/>
    <mergeCell ref="X25:AA25"/>
    <mergeCell ref="X24:AA24"/>
    <mergeCell ref="X46:AA46"/>
    <mergeCell ref="AB46:AE46"/>
    <mergeCell ref="X35:AA35"/>
    <mergeCell ref="AB35:AE35"/>
    <mergeCell ref="AB34:AE34"/>
    <mergeCell ref="Q27:T27"/>
    <mergeCell ref="V38:W38"/>
    <mergeCell ref="X38:AA38"/>
    <mergeCell ref="AB38:AE38"/>
    <mergeCell ref="AF92:AX92"/>
    <mergeCell ref="AY92:AZ92"/>
    <mergeCell ref="C94:BB94"/>
    <mergeCell ref="C99:L99"/>
    <mergeCell ref="M99:BA99"/>
    <mergeCell ref="AL34:BA34"/>
    <mergeCell ref="AJ24:AK33"/>
    <mergeCell ref="AL54:BA54"/>
    <mergeCell ref="AJ35:AK54"/>
    <mergeCell ref="C89:L89"/>
    <mergeCell ref="Q86:W86"/>
    <mergeCell ref="Q87:W87"/>
    <mergeCell ref="Q88:W88"/>
    <mergeCell ref="Q77:W77"/>
    <mergeCell ref="AY91:AZ91"/>
    <mergeCell ref="M88:P88"/>
    <mergeCell ref="X88:AA88"/>
    <mergeCell ref="AJ89:BA89"/>
    <mergeCell ref="AF8:AI88"/>
    <mergeCell ref="AN14:AR14"/>
    <mergeCell ref="AS14:AW14"/>
    <mergeCell ref="AJ13:AM13"/>
    <mergeCell ref="AN13:AR13"/>
    <mergeCell ref="X54:AA54"/>
    <mergeCell ref="C100:L102"/>
    <mergeCell ref="AM100:AQ100"/>
    <mergeCell ref="AR100:BA100"/>
    <mergeCell ref="M101:O102"/>
    <mergeCell ref="P101:R102"/>
    <mergeCell ref="S101:U102"/>
    <mergeCell ref="V101:BA102"/>
    <mergeCell ref="M100:AL100"/>
    <mergeCell ref="C103:L105"/>
    <mergeCell ref="AM103:AQ103"/>
    <mergeCell ref="AR103:BA103"/>
    <mergeCell ref="M104:O105"/>
    <mergeCell ref="P104:R105"/>
    <mergeCell ref="S104:U105"/>
    <mergeCell ref="V104:BA105"/>
    <mergeCell ref="M103:AL103"/>
    <mergeCell ref="C106:L108"/>
    <mergeCell ref="AM106:AQ106"/>
    <mergeCell ref="AR106:BA106"/>
    <mergeCell ref="M107:O108"/>
    <mergeCell ref="P107:R108"/>
    <mergeCell ref="S107:U108"/>
    <mergeCell ref="V107:BA108"/>
    <mergeCell ref="M106:AL106"/>
    <mergeCell ref="C109:L111"/>
    <mergeCell ref="AM109:AQ109"/>
    <mergeCell ref="AR109:BA109"/>
    <mergeCell ref="M110:O111"/>
    <mergeCell ref="P110:R111"/>
    <mergeCell ref="S110:U111"/>
    <mergeCell ref="V110:BA111"/>
    <mergeCell ref="M109:AL109"/>
    <mergeCell ref="C112:L114"/>
    <mergeCell ref="AM112:AQ112"/>
    <mergeCell ref="AR112:BA112"/>
    <mergeCell ref="M113:O114"/>
    <mergeCell ref="P113:R114"/>
    <mergeCell ref="S113:U114"/>
    <mergeCell ref="V113:BA114"/>
    <mergeCell ref="M112:AL112"/>
    <mergeCell ref="C115:L117"/>
    <mergeCell ref="AM115:AQ115"/>
    <mergeCell ref="AR115:BA115"/>
    <mergeCell ref="M116:O117"/>
    <mergeCell ref="P116:R117"/>
    <mergeCell ref="S116:U117"/>
    <mergeCell ref="V116:BA117"/>
    <mergeCell ref="M115:AL115"/>
    <mergeCell ref="C118:L120"/>
    <mergeCell ref="AM118:AQ118"/>
    <mergeCell ref="AR118:BA118"/>
    <mergeCell ref="M119:O120"/>
    <mergeCell ref="P119:R120"/>
    <mergeCell ref="S119:U120"/>
    <mergeCell ref="V119:BA120"/>
    <mergeCell ref="M118:AL118"/>
    <mergeCell ref="C133:L133"/>
    <mergeCell ref="M133:BA133"/>
    <mergeCell ref="C124:L126"/>
    <mergeCell ref="AM124:AQ124"/>
    <mergeCell ref="AR124:BA124"/>
    <mergeCell ref="M125:O126"/>
    <mergeCell ref="P125:R126"/>
    <mergeCell ref="S125:U126"/>
    <mergeCell ref="V125:BA126"/>
    <mergeCell ref="M124:AL124"/>
    <mergeCell ref="C127:L129"/>
    <mergeCell ref="AM127:AQ127"/>
    <mergeCell ref="AR127:BA127"/>
    <mergeCell ref="M128:O129"/>
    <mergeCell ref="P128:R129"/>
    <mergeCell ref="S128:U129"/>
    <mergeCell ref="C134:L134"/>
    <mergeCell ref="M134:BA134"/>
    <mergeCell ref="C138:W138"/>
    <mergeCell ref="X138:AR138"/>
    <mergeCell ref="AS138:BA138"/>
    <mergeCell ref="C139:P139"/>
    <mergeCell ref="Q139:W139"/>
    <mergeCell ref="X139:AK139"/>
    <mergeCell ref="AL139:AR139"/>
    <mergeCell ref="AS139:BA147"/>
    <mergeCell ref="Q142:W142"/>
    <mergeCell ref="X142:AK142"/>
    <mergeCell ref="AL142:AR142"/>
    <mergeCell ref="Q143:W143"/>
    <mergeCell ref="X143:AK143"/>
    <mergeCell ref="AL143:AR143"/>
    <mergeCell ref="C140:C143"/>
    <mergeCell ref="D140:P140"/>
    <mergeCell ref="Q140:W140"/>
    <mergeCell ref="X140:AK140"/>
    <mergeCell ref="AL140:AR140"/>
    <mergeCell ref="D141:P141"/>
    <mergeCell ref="Q141:W141"/>
    <mergeCell ref="X141:AK141"/>
    <mergeCell ref="AL141:AR141"/>
    <mergeCell ref="D142:P142"/>
    <mergeCell ref="C148:P148"/>
    <mergeCell ref="Q148:W148"/>
    <mergeCell ref="X148:AK148"/>
    <mergeCell ref="AL148:AR148"/>
    <mergeCell ref="AS148:BA148"/>
    <mergeCell ref="C152:J152"/>
    <mergeCell ref="K152:BA152"/>
    <mergeCell ref="Q146:W146"/>
    <mergeCell ref="X146:AK146"/>
    <mergeCell ref="AL146:AR146"/>
    <mergeCell ref="Q147:W147"/>
    <mergeCell ref="X147:AK147"/>
    <mergeCell ref="AL147:AR147"/>
    <mergeCell ref="C144:C147"/>
    <mergeCell ref="D144:P144"/>
    <mergeCell ref="Q144:W144"/>
    <mergeCell ref="X144:AK144"/>
    <mergeCell ref="AL144:AR144"/>
    <mergeCell ref="D145:P145"/>
    <mergeCell ref="Q145:W145"/>
    <mergeCell ref="X145:AK145"/>
    <mergeCell ref="AL145:AR145"/>
    <mergeCell ref="D146:P146"/>
    <mergeCell ref="C153:J153"/>
    <mergeCell ref="K153:BA153"/>
    <mergeCell ref="C154:J154"/>
    <mergeCell ref="K154:R154"/>
    <mergeCell ref="S154:W154"/>
    <mergeCell ref="X154:AB154"/>
    <mergeCell ref="AC154:AJ154"/>
    <mergeCell ref="AK154:AO154"/>
    <mergeCell ref="AP154:AT154"/>
    <mergeCell ref="AU154:BA154"/>
    <mergeCell ref="AP155:AT155"/>
    <mergeCell ref="AU155:BA155"/>
    <mergeCell ref="C156:J156"/>
    <mergeCell ref="K156:R156"/>
    <mergeCell ref="S156:W156"/>
    <mergeCell ref="X156:AB156"/>
    <mergeCell ref="AC156:AJ156"/>
    <mergeCell ref="AK156:AO156"/>
    <mergeCell ref="AP156:AT156"/>
    <mergeCell ref="AU156:BA156"/>
    <mergeCell ref="C155:J155"/>
    <mergeCell ref="K155:R155"/>
    <mergeCell ref="S155:W155"/>
    <mergeCell ref="X155:AB155"/>
    <mergeCell ref="AC155:AJ155"/>
    <mergeCell ref="AK155:AO155"/>
    <mergeCell ref="D34:L34"/>
    <mergeCell ref="V55:W55"/>
    <mergeCell ref="X55:AA55"/>
    <mergeCell ref="AJ55:AM55"/>
    <mergeCell ref="M24:P24"/>
    <mergeCell ref="Q18:T18"/>
    <mergeCell ref="V18:W18"/>
    <mergeCell ref="X18:AA18"/>
    <mergeCell ref="Q24:T24"/>
    <mergeCell ref="V24:W24"/>
    <mergeCell ref="M22:P22"/>
    <mergeCell ref="Q22:T22"/>
    <mergeCell ref="V22:W22"/>
    <mergeCell ref="X22:AA22"/>
    <mergeCell ref="D20:L20"/>
    <mergeCell ref="M20:P20"/>
    <mergeCell ref="Q20:T20"/>
    <mergeCell ref="V20:W20"/>
    <mergeCell ref="X20:AA20"/>
    <mergeCell ref="AB20:AE20"/>
    <mergeCell ref="AJ20:AM20"/>
    <mergeCell ref="D19:L19"/>
    <mergeCell ref="M19:P19"/>
    <mergeCell ref="Q19:T19"/>
    <mergeCell ref="D21:L21"/>
    <mergeCell ref="M21:P21"/>
    <mergeCell ref="Q21:T21"/>
    <mergeCell ref="V21:W21"/>
    <mergeCell ref="X21:AA21"/>
    <mergeCell ref="AB21:AE21"/>
    <mergeCell ref="AJ21:AM21"/>
    <mergeCell ref="AN21:AR21"/>
    <mergeCell ref="AS21:AW21"/>
    <mergeCell ref="V128:BA129"/>
    <mergeCell ref="M127:AL127"/>
    <mergeCell ref="C121:L123"/>
    <mergeCell ref="AM121:AQ121"/>
    <mergeCell ref="AR121:BA121"/>
    <mergeCell ref="M122:O123"/>
    <mergeCell ref="P122:R123"/>
    <mergeCell ref="S122:U123"/>
    <mergeCell ref="V122:BA123"/>
    <mergeCell ref="M121:AL121"/>
  </mergeCells>
  <phoneticPr fontId="7"/>
  <printOptions horizontalCentered="1"/>
  <pageMargins left="0.70866141732283472" right="0.70866141732283472" top="0.74803149606299213" bottom="0.74803149606299213" header="0.31496062992125984" footer="0.31496062992125984"/>
  <pageSetup paperSize="9" scale="64" orientation="landscape" r:id="rId1"/>
  <rowBreaks count="2" manualBreakCount="2">
    <brk id="89" min="1" max="53" man="1"/>
    <brk id="130" min="1" max="5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8F7A-E568-40A1-8821-E2F14C5A43F2}">
  <sheetPr>
    <tabColor rgb="FFFFFF00"/>
  </sheetPr>
  <dimension ref="A1:AI41"/>
  <sheetViews>
    <sheetView showZeros="0" view="pageBreakPreview" zoomScaleSheetLayoutView="100" workbookViewId="0">
      <selection activeCell="P14" sqref="P14"/>
    </sheetView>
  </sheetViews>
  <sheetFormatPr defaultColWidth="2.42578125" defaultRowHeight="18.75" customHeight="1"/>
  <cols>
    <col min="1" max="19" width="2.42578125" style="89"/>
    <col min="20" max="20" width="4.42578125" style="89" customWidth="1"/>
    <col min="21" max="21" width="2.42578125" style="89" customWidth="1"/>
    <col min="22" max="16384" width="2.42578125" style="89"/>
  </cols>
  <sheetData>
    <row r="1" spans="1:35" ht="18.75" customHeight="1">
      <c r="A1" s="547" t="s">
        <v>338</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826"/>
      <c r="AF1" s="826"/>
      <c r="AG1" s="826"/>
      <c r="AH1" s="826"/>
      <c r="AI1" s="88"/>
    </row>
    <row r="2" spans="1:35" ht="18.75" customHeight="1">
      <c r="Z2" s="829">
        <f>入力シート!F3</f>
        <v>0</v>
      </c>
      <c r="AA2" s="829"/>
      <c r="AB2" s="829"/>
      <c r="AC2" s="829"/>
      <c r="AD2" s="829"/>
      <c r="AE2" s="829"/>
      <c r="AF2" s="829"/>
      <c r="AG2" s="829"/>
      <c r="AH2" s="829"/>
    </row>
    <row r="3" spans="1:35" ht="18.75" customHeight="1">
      <c r="Z3" s="830">
        <f>入力シート!F4</f>
        <v>0</v>
      </c>
      <c r="AA3" s="830"/>
      <c r="AB3" s="830"/>
      <c r="AC3" s="830"/>
      <c r="AD3" s="830"/>
      <c r="AE3" s="830"/>
      <c r="AF3" s="830"/>
      <c r="AG3" s="830"/>
      <c r="AH3" s="830"/>
    </row>
    <row r="4" spans="1:35" ht="18.75" customHeight="1">
      <c r="Z4" s="90"/>
    </row>
    <row r="5" spans="1:35" ht="18.75" customHeight="1">
      <c r="B5" s="91"/>
    </row>
    <row r="6" spans="1:35" ht="18.75" customHeight="1">
      <c r="B6" s="91"/>
    </row>
    <row r="7" spans="1:35" ht="18.75" customHeight="1">
      <c r="B7" s="91"/>
      <c r="C7" s="824" t="s">
        <v>339</v>
      </c>
      <c r="D7" s="824"/>
      <c r="E7" s="824"/>
      <c r="F7" s="824"/>
      <c r="G7" s="824"/>
      <c r="H7" s="824"/>
      <c r="I7" s="824"/>
      <c r="J7" s="824"/>
      <c r="K7" s="824"/>
      <c r="L7" s="824"/>
      <c r="M7" s="824"/>
      <c r="N7" s="824"/>
    </row>
    <row r="8" spans="1:35" ht="18.75" customHeight="1">
      <c r="C8" s="824" t="s">
        <v>241</v>
      </c>
      <c r="D8" s="824"/>
      <c r="E8" s="824"/>
      <c r="F8" s="824"/>
      <c r="G8" s="824"/>
      <c r="H8" s="824"/>
      <c r="I8" s="824"/>
      <c r="J8" s="824"/>
      <c r="K8" s="824"/>
      <c r="L8" s="824"/>
      <c r="M8" s="824"/>
      <c r="N8" s="824"/>
    </row>
    <row r="9" spans="1:35" ht="18.75" customHeight="1">
      <c r="B9" s="91"/>
    </row>
    <row r="10" spans="1:35" ht="18.75" customHeight="1">
      <c r="B10" s="91"/>
    </row>
    <row r="11" spans="1:35" ht="18.75" customHeight="1">
      <c r="R11" s="824" t="s">
        <v>242</v>
      </c>
      <c r="S11" s="824"/>
      <c r="T11" s="824"/>
      <c r="U11" s="834">
        <f>入力シート!F5</f>
        <v>0</v>
      </c>
      <c r="V11" s="835"/>
      <c r="W11" s="835"/>
      <c r="X11" s="835"/>
      <c r="Y11" s="835"/>
      <c r="Z11" s="835"/>
      <c r="AA11" s="835"/>
      <c r="AB11" s="835"/>
      <c r="AC11" s="835"/>
      <c r="AD11" s="835"/>
      <c r="AE11" s="835"/>
      <c r="AF11" s="835"/>
      <c r="AG11" s="835"/>
      <c r="AH11" s="835"/>
    </row>
    <row r="12" spans="1:35" ht="18.75" customHeight="1">
      <c r="B12" s="91"/>
      <c r="R12" s="824" t="s">
        <v>243</v>
      </c>
      <c r="S12" s="824"/>
      <c r="T12" s="824"/>
      <c r="U12" s="836">
        <f>入力シート!F6</f>
        <v>0</v>
      </c>
      <c r="V12" s="836"/>
      <c r="W12" s="836"/>
      <c r="X12" s="836"/>
      <c r="Y12" s="836"/>
      <c r="Z12" s="836"/>
      <c r="AA12" s="836"/>
      <c r="AB12" s="836"/>
      <c r="AC12" s="836"/>
      <c r="AD12" s="836"/>
      <c r="AE12" s="836"/>
      <c r="AF12" s="836"/>
      <c r="AG12" s="836"/>
      <c r="AH12" s="836"/>
    </row>
    <row r="13" spans="1:35" ht="18.75" customHeight="1">
      <c r="B13" s="91"/>
      <c r="R13" s="92"/>
      <c r="S13" s="92"/>
      <c r="T13" s="92"/>
      <c r="U13" s="836"/>
      <c r="V13" s="836"/>
      <c r="W13" s="836"/>
      <c r="X13" s="836"/>
      <c r="Y13" s="836"/>
      <c r="Z13" s="836"/>
      <c r="AA13" s="836"/>
      <c r="AB13" s="836"/>
      <c r="AC13" s="836"/>
      <c r="AD13" s="836"/>
      <c r="AE13" s="836"/>
      <c r="AF13" s="836"/>
      <c r="AG13" s="836"/>
      <c r="AH13" s="836"/>
    </row>
    <row r="14" spans="1:35" ht="18.75" customHeight="1">
      <c r="B14" s="91"/>
      <c r="R14" s="824" t="s">
        <v>244</v>
      </c>
      <c r="S14" s="824"/>
      <c r="T14" s="824"/>
      <c r="U14" s="835">
        <f>入力シート!F7</f>
        <v>0</v>
      </c>
      <c r="V14" s="835"/>
      <c r="W14" s="835"/>
      <c r="X14" s="835"/>
      <c r="Y14" s="835"/>
      <c r="Z14" s="835"/>
      <c r="AA14" s="835"/>
      <c r="AB14" s="835"/>
      <c r="AC14" s="835"/>
      <c r="AD14" s="835"/>
      <c r="AE14" s="835"/>
      <c r="AF14" s="835"/>
      <c r="AG14" s="835"/>
      <c r="AH14" s="835"/>
    </row>
    <row r="15" spans="1:35" ht="18.75" customHeight="1">
      <c r="B15" s="91"/>
      <c r="V15" s="92"/>
      <c r="W15" s="92"/>
      <c r="X15" s="92"/>
      <c r="Y15" s="92"/>
      <c r="Z15" s="92"/>
      <c r="AA15" s="92"/>
      <c r="AB15" s="92"/>
      <c r="AC15" s="92"/>
      <c r="AD15" s="92"/>
      <c r="AE15" s="92"/>
    </row>
    <row r="16" spans="1:35" ht="18.75" customHeight="1">
      <c r="B16" s="91"/>
      <c r="V16" s="92"/>
      <c r="W16" s="92"/>
      <c r="X16" s="92"/>
      <c r="Y16" s="92"/>
      <c r="Z16" s="92"/>
      <c r="AA16" s="92"/>
      <c r="AB16" s="92"/>
      <c r="AC16" s="92"/>
      <c r="AD16" s="92"/>
      <c r="AE16" s="92"/>
    </row>
    <row r="17" spans="2:34" ht="69" customHeight="1">
      <c r="B17" s="831" t="s">
        <v>340</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row>
    <row r="18" spans="2:34" ht="18.75" customHeight="1">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row>
    <row r="19" spans="2:34" ht="18.75" customHeight="1">
      <c r="B19" s="833" t="s">
        <v>341</v>
      </c>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row>
    <row r="20" spans="2:34" ht="18.75" customHeight="1">
      <c r="B20" s="833"/>
      <c r="C20" s="833"/>
      <c r="D20" s="833"/>
      <c r="E20" s="833"/>
      <c r="F20" s="833"/>
      <c r="G20" s="833"/>
      <c r="H20" s="833"/>
      <c r="I20" s="833"/>
      <c r="J20" s="833"/>
      <c r="K20" s="833"/>
      <c r="L20" s="833"/>
      <c r="M20" s="833"/>
      <c r="N20" s="833"/>
      <c r="O20" s="833"/>
      <c r="P20" s="833"/>
      <c r="Q20" s="833"/>
      <c r="R20" s="833"/>
      <c r="S20" s="833"/>
      <c r="T20" s="833"/>
      <c r="U20" s="833"/>
      <c r="V20" s="833"/>
      <c r="W20" s="833"/>
      <c r="X20" s="833"/>
      <c r="Y20" s="833"/>
      <c r="Z20" s="833"/>
      <c r="AA20" s="833"/>
      <c r="AB20" s="833"/>
      <c r="AC20" s="833"/>
      <c r="AD20" s="833"/>
      <c r="AE20" s="833"/>
      <c r="AF20" s="833"/>
      <c r="AG20" s="833"/>
      <c r="AH20" s="833"/>
    </row>
    <row r="21" spans="2:34" ht="18.75" customHeight="1">
      <c r="B21" s="833"/>
      <c r="C21" s="833"/>
      <c r="D21" s="833"/>
      <c r="E21" s="833"/>
      <c r="F21" s="833"/>
      <c r="G21" s="833"/>
      <c r="H21" s="833"/>
      <c r="I21" s="833"/>
      <c r="J21" s="833"/>
      <c r="K21" s="833"/>
      <c r="L21" s="833"/>
      <c r="M21" s="833"/>
      <c r="N21" s="833"/>
      <c r="O21" s="833"/>
      <c r="P21" s="833"/>
      <c r="Q21" s="833"/>
      <c r="R21" s="833"/>
      <c r="S21" s="833"/>
      <c r="T21" s="833"/>
      <c r="U21" s="833"/>
      <c r="V21" s="833"/>
      <c r="W21" s="833"/>
      <c r="X21" s="833"/>
      <c r="Y21" s="833"/>
      <c r="Z21" s="833"/>
      <c r="AA21" s="833"/>
      <c r="AB21" s="833"/>
      <c r="AC21" s="833"/>
      <c r="AD21" s="833"/>
      <c r="AE21" s="833"/>
      <c r="AF21" s="833"/>
      <c r="AG21" s="833"/>
      <c r="AH21" s="833"/>
    </row>
    <row r="22" spans="2:34" ht="18.75" customHeight="1">
      <c r="B22" s="833"/>
      <c r="C22" s="833"/>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H22" s="833"/>
    </row>
    <row r="23" spans="2:34" s="92" customFormat="1" ht="22.5" customHeight="1">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row>
    <row r="24" spans="2:34" ht="18.75" customHeight="1">
      <c r="B24" s="825" t="s">
        <v>342</v>
      </c>
      <c r="C24" s="825"/>
      <c r="D24" s="825"/>
      <c r="E24" s="825"/>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825"/>
      <c r="AD24" s="825"/>
      <c r="AE24" s="825"/>
      <c r="AF24" s="825"/>
      <c r="AG24" s="825"/>
      <c r="AH24" s="825"/>
    </row>
    <row r="25" spans="2:34" ht="18" customHeight="1">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row>
    <row r="26" spans="2:34" ht="18.75" customHeight="1">
      <c r="B26" s="824" t="s">
        <v>343</v>
      </c>
      <c r="C26" s="824"/>
      <c r="D26" s="824"/>
      <c r="E26" s="824"/>
      <c r="F26" s="824"/>
      <c r="G26" s="824"/>
      <c r="H26" s="824"/>
      <c r="I26" s="824"/>
      <c r="J26" s="824"/>
      <c r="K26" s="824"/>
      <c r="L26" s="824"/>
      <c r="M26" s="826" t="s">
        <v>344</v>
      </c>
      <c r="N26" s="826"/>
      <c r="O26" s="827">
        <f>'別紙 (2)'!M89</f>
        <v>0</v>
      </c>
      <c r="P26" s="827"/>
      <c r="Q26" s="827"/>
      <c r="R26" s="827"/>
      <c r="S26" s="827"/>
      <c r="T26" s="827"/>
      <c r="U26" s="827"/>
      <c r="V26" s="96" t="s">
        <v>345</v>
      </c>
      <c r="W26" s="96"/>
      <c r="X26" s="96"/>
      <c r="Y26" s="96"/>
      <c r="Z26" s="96"/>
      <c r="AA26" s="96"/>
      <c r="AB26" s="96"/>
      <c r="AC26" s="96"/>
      <c r="AD26" s="96"/>
      <c r="AE26" s="96"/>
      <c r="AF26" s="96"/>
      <c r="AG26" s="96"/>
      <c r="AH26" s="96"/>
    </row>
    <row r="27" spans="2:34" ht="18.75" customHeight="1">
      <c r="B27" s="824" t="s">
        <v>346</v>
      </c>
      <c r="C27" s="824"/>
      <c r="D27" s="824"/>
      <c r="E27" s="824"/>
      <c r="F27" s="824"/>
      <c r="G27" s="824"/>
      <c r="H27" s="824"/>
      <c r="I27" s="824"/>
      <c r="J27" s="824"/>
      <c r="K27" s="824"/>
      <c r="L27" s="824"/>
      <c r="M27" s="826" t="s">
        <v>252</v>
      </c>
      <c r="N27" s="826"/>
      <c r="O27" s="828">
        <f>'別紙 (2)'!X89</f>
        <v>0</v>
      </c>
      <c r="P27" s="828"/>
      <c r="Q27" s="828"/>
      <c r="R27" s="828"/>
      <c r="S27" s="828"/>
      <c r="T27" s="828"/>
      <c r="U27" s="828"/>
      <c r="V27" s="97" t="s">
        <v>345</v>
      </c>
      <c r="W27" s="97"/>
      <c r="X27" s="97"/>
      <c r="Y27" s="97"/>
      <c r="Z27" s="97"/>
      <c r="AA27" s="97"/>
      <c r="AB27" s="97"/>
      <c r="AC27" s="97"/>
      <c r="AD27" s="97"/>
      <c r="AE27" s="97"/>
      <c r="AF27" s="97"/>
      <c r="AG27" s="97"/>
      <c r="AH27" s="97"/>
    </row>
    <row r="28" spans="2:34" ht="18.75" customHeight="1">
      <c r="B28" s="824" t="s">
        <v>347</v>
      </c>
      <c r="C28" s="824"/>
      <c r="D28" s="824"/>
      <c r="E28" s="824"/>
      <c r="F28" s="824"/>
      <c r="G28" s="824"/>
      <c r="H28" s="824"/>
      <c r="I28" s="824"/>
      <c r="J28" s="824"/>
      <c r="K28" s="824"/>
      <c r="L28" s="824"/>
      <c r="M28" s="824"/>
      <c r="N28" s="824"/>
      <c r="O28" s="825" t="s">
        <v>348</v>
      </c>
      <c r="P28" s="825"/>
      <c r="Q28" s="825"/>
      <c r="R28" s="825"/>
      <c r="S28" s="825"/>
      <c r="T28" s="825"/>
      <c r="U28" s="825"/>
      <c r="V28" s="825"/>
      <c r="W28" s="825"/>
      <c r="X28" s="825"/>
      <c r="Y28" s="825"/>
      <c r="Z28" s="825"/>
      <c r="AA28" s="825"/>
      <c r="AB28" s="825"/>
      <c r="AC28" s="825"/>
      <c r="AD28" s="825"/>
      <c r="AE28" s="825"/>
      <c r="AF28" s="825"/>
      <c r="AG28" s="825"/>
      <c r="AH28" s="825"/>
    </row>
    <row r="29" spans="2:34" ht="18" customHeight="1">
      <c r="B29" s="826" t="s">
        <v>349</v>
      </c>
      <c r="C29" s="826"/>
      <c r="D29" s="826"/>
      <c r="E29" s="826"/>
      <c r="F29" s="826"/>
      <c r="G29" s="826"/>
      <c r="H29" s="826"/>
      <c r="I29" s="826"/>
      <c r="J29" s="826"/>
      <c r="K29" s="826"/>
      <c r="L29" s="826"/>
      <c r="M29" s="826"/>
      <c r="N29" s="826"/>
      <c r="O29" s="826"/>
      <c r="P29" s="826"/>
      <c r="Q29" s="826"/>
      <c r="R29" s="826"/>
      <c r="S29" s="826"/>
      <c r="T29" s="826"/>
      <c r="U29" s="826"/>
      <c r="V29" s="826"/>
      <c r="W29" s="826"/>
      <c r="X29" s="826"/>
      <c r="Y29" s="826"/>
      <c r="Z29" s="826"/>
      <c r="AA29" s="826"/>
      <c r="AB29" s="826"/>
      <c r="AC29" s="826"/>
      <c r="AD29" s="826"/>
      <c r="AE29" s="826"/>
      <c r="AF29" s="826"/>
      <c r="AG29" s="826"/>
      <c r="AH29" s="826"/>
    </row>
    <row r="30" spans="2:34" ht="18.75" customHeight="1">
      <c r="B30" s="824" t="s">
        <v>350</v>
      </c>
      <c r="C30" s="824"/>
      <c r="D30" s="824"/>
      <c r="E30" s="824"/>
      <c r="F30" s="824"/>
      <c r="G30" s="824"/>
      <c r="H30" s="824"/>
      <c r="I30" s="824"/>
      <c r="J30" s="824"/>
      <c r="K30" s="824"/>
      <c r="L30" s="824"/>
      <c r="M30" s="824"/>
      <c r="N30" s="824"/>
      <c r="O30" s="824"/>
      <c r="P30" s="824"/>
      <c r="Q30" s="824"/>
      <c r="R30" s="824"/>
      <c r="S30" s="824"/>
      <c r="T30" s="824"/>
      <c r="U30" s="824"/>
      <c r="V30" s="824"/>
      <c r="W30" s="824"/>
      <c r="X30" s="824"/>
      <c r="Y30" s="824"/>
      <c r="Z30" s="824"/>
      <c r="AA30" s="824"/>
      <c r="AB30" s="824"/>
      <c r="AC30" s="824"/>
      <c r="AD30" s="824"/>
      <c r="AE30" s="824"/>
      <c r="AF30" s="824"/>
      <c r="AG30" s="824"/>
      <c r="AH30" s="824"/>
    </row>
    <row r="31" spans="2:34" ht="18.75" customHeight="1">
      <c r="B31" s="824"/>
      <c r="C31" s="824"/>
      <c r="D31" s="824"/>
      <c r="E31" s="824"/>
      <c r="F31" s="824"/>
      <c r="G31" s="824"/>
      <c r="H31" s="824"/>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4"/>
    </row>
    <row r="32" spans="2:34" ht="18.75" customHeight="1">
      <c r="B32" s="824"/>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row>
    <row r="33" spans="2:34" ht="18.75" customHeight="1">
      <c r="B33" s="824"/>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row>
    <row r="34" spans="2:34" ht="18.75" customHeight="1">
      <c r="B34" s="824"/>
      <c r="C34" s="824"/>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row>
    <row r="35" spans="2:34" ht="18.75" customHeight="1">
      <c r="B35" s="98" t="s">
        <v>351</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row>
    <row r="36" spans="2:34" ht="18.75" customHeight="1">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row>
    <row r="37" spans="2:34" ht="18.75" customHeight="1">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row>
    <row r="38" spans="2:34" ht="18.75" customHeight="1">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row>
    <row r="39" spans="2:34" ht="18.75" customHeight="1">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row>
    <row r="40" spans="2:34" ht="18.75" customHeight="1">
      <c r="B40" s="91"/>
    </row>
    <row r="41" spans="2:34" ht="18.75" customHeight="1">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row>
  </sheetData>
  <sheetProtection sheet="1" objects="1" scenarios="1"/>
  <protectedRanges>
    <protectedRange sqref="B19:AH22" name="範囲1"/>
  </protectedRanges>
  <mergeCells count="29">
    <mergeCell ref="B17:AH17"/>
    <mergeCell ref="C8:N8"/>
    <mergeCell ref="B19:AH22"/>
    <mergeCell ref="R11:T11"/>
    <mergeCell ref="U11:AH11"/>
    <mergeCell ref="R12:T12"/>
    <mergeCell ref="U12:AH13"/>
    <mergeCell ref="R14:T14"/>
    <mergeCell ref="U14:AH14"/>
    <mergeCell ref="A1:AD1"/>
    <mergeCell ref="AE1:AH1"/>
    <mergeCell ref="Z2:AH2"/>
    <mergeCell ref="Z3:AH3"/>
    <mergeCell ref="C7:N7"/>
    <mergeCell ref="B24:AH24"/>
    <mergeCell ref="B26:L26"/>
    <mergeCell ref="M26:N26"/>
    <mergeCell ref="O26:U26"/>
    <mergeCell ref="B27:L27"/>
    <mergeCell ref="M27:N27"/>
    <mergeCell ref="O27:U27"/>
    <mergeCell ref="B32:AH32"/>
    <mergeCell ref="B33:AH33"/>
    <mergeCell ref="B34:AH34"/>
    <mergeCell ref="B28:N28"/>
    <mergeCell ref="O28:AH28"/>
    <mergeCell ref="B29:AH29"/>
    <mergeCell ref="B30:AH30"/>
    <mergeCell ref="B31:AH31"/>
  </mergeCells>
  <phoneticPr fontId="7"/>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明朝,標準"（日本産業規格　Ａ列４番）</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2584-1F04-4BAC-9C48-EEACBF183ADF}">
  <sheetPr>
    <tabColor theme="0" tint="-0.499984740745262"/>
  </sheetPr>
  <dimension ref="A1:BB156"/>
  <sheetViews>
    <sheetView showZeros="0" view="pageBreakPreview" topLeftCell="A23" zoomScaleNormal="100" zoomScaleSheetLayoutView="100" workbookViewId="0">
      <selection activeCell="M75" sqref="M75:P75"/>
    </sheetView>
  </sheetViews>
  <sheetFormatPr defaultColWidth="2.42578125" defaultRowHeight="15" customHeight="1"/>
  <cols>
    <col min="1" max="1" width="2.7109375" style="51" customWidth="1"/>
    <col min="2" max="27" width="2.42578125" style="51"/>
    <col min="28" max="28" width="3" style="51" bestFit="1" customWidth="1"/>
    <col min="29" max="29" width="2.42578125" style="51"/>
    <col min="30" max="30" width="2.7109375" style="51" customWidth="1"/>
    <col min="31" max="35" width="2.42578125" style="51"/>
    <col min="36" max="37" width="2.42578125" style="51" customWidth="1"/>
    <col min="38" max="38" width="2.7109375" style="51" customWidth="1"/>
    <col min="39" max="39" width="2.42578125" style="51" customWidth="1"/>
    <col min="40" max="52" width="2.42578125" style="51"/>
    <col min="53" max="53" width="2.7109375" style="51" customWidth="1"/>
    <col min="54" max="16384" width="2.42578125" style="51"/>
  </cols>
  <sheetData>
    <row r="1" spans="1:54" ht="15" customHeight="1">
      <c r="B1" s="783" t="s">
        <v>261</v>
      </c>
      <c r="C1" s="783"/>
      <c r="D1" s="783"/>
      <c r="E1" s="783"/>
      <c r="F1" s="52"/>
    </row>
    <row r="2" spans="1:54" ht="22.5" customHeight="1">
      <c r="B2" s="852" t="s">
        <v>352</v>
      </c>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AY2" s="852"/>
      <c r="AZ2" s="852"/>
      <c r="BA2" s="852"/>
      <c r="BB2" s="852"/>
    </row>
    <row r="3" spans="1:54" ht="7.5" customHeight="1"/>
    <row r="4" spans="1:54" s="53" customFormat="1" ht="13.5" customHeight="1">
      <c r="B4" s="51" t="s">
        <v>353</v>
      </c>
    </row>
    <row r="5" spans="1:54" s="53" customFormat="1" ht="4.5" customHeight="1" thickBot="1">
      <c r="B5" s="51"/>
    </row>
    <row r="6" spans="1:54" ht="13.5" customHeight="1">
      <c r="C6" s="785" t="s">
        <v>264</v>
      </c>
      <c r="D6" s="786"/>
      <c r="E6" s="786"/>
      <c r="F6" s="786"/>
      <c r="G6" s="786"/>
      <c r="H6" s="786"/>
      <c r="I6" s="786"/>
      <c r="J6" s="786"/>
      <c r="K6" s="786"/>
      <c r="L6" s="786"/>
      <c r="M6" s="786"/>
      <c r="N6" s="786"/>
      <c r="O6" s="786"/>
      <c r="P6" s="786"/>
      <c r="Q6" s="786"/>
      <c r="R6" s="786"/>
      <c r="S6" s="786"/>
      <c r="T6" s="786"/>
      <c r="U6" s="786"/>
      <c r="V6" s="786"/>
      <c r="W6" s="787"/>
      <c r="X6" s="788" t="s">
        <v>265</v>
      </c>
      <c r="Y6" s="789"/>
      <c r="Z6" s="789"/>
      <c r="AA6" s="789"/>
      <c r="AB6" s="789"/>
      <c r="AC6" s="789"/>
      <c r="AD6" s="789"/>
      <c r="AE6" s="789"/>
      <c r="AF6" s="789"/>
      <c r="AG6" s="789"/>
      <c r="AH6" s="789"/>
      <c r="AI6" s="790"/>
      <c r="AJ6" s="788" t="s">
        <v>266</v>
      </c>
      <c r="AK6" s="789"/>
      <c r="AL6" s="789"/>
      <c r="AM6" s="789"/>
      <c r="AN6" s="789"/>
      <c r="AO6" s="789"/>
      <c r="AP6" s="789"/>
      <c r="AQ6" s="789"/>
      <c r="AR6" s="789"/>
      <c r="AS6" s="789"/>
      <c r="AT6" s="789"/>
      <c r="AU6" s="789"/>
      <c r="AV6" s="789"/>
      <c r="AW6" s="789"/>
      <c r="AX6" s="789"/>
      <c r="AY6" s="789"/>
      <c r="AZ6" s="789"/>
      <c r="BA6" s="798"/>
    </row>
    <row r="7" spans="1:54" ht="13.5" customHeight="1">
      <c r="C7" s="791" t="s">
        <v>267</v>
      </c>
      <c r="D7" s="214"/>
      <c r="E7" s="214"/>
      <c r="F7" s="214"/>
      <c r="G7" s="214"/>
      <c r="H7" s="214"/>
      <c r="I7" s="214"/>
      <c r="J7" s="214"/>
      <c r="K7" s="214"/>
      <c r="L7" s="239"/>
      <c r="M7" s="213" t="s">
        <v>268</v>
      </c>
      <c r="N7" s="214"/>
      <c r="O7" s="214"/>
      <c r="P7" s="239"/>
      <c r="Q7" s="792" t="s">
        <v>269</v>
      </c>
      <c r="R7" s="793"/>
      <c r="S7" s="793"/>
      <c r="T7" s="793"/>
      <c r="U7" s="793"/>
      <c r="V7" s="793"/>
      <c r="W7" s="794"/>
      <c r="X7" s="795" t="s">
        <v>270</v>
      </c>
      <c r="Y7" s="796"/>
      <c r="Z7" s="796"/>
      <c r="AA7" s="797"/>
      <c r="AB7" s="213" t="s">
        <v>271</v>
      </c>
      <c r="AC7" s="214"/>
      <c r="AD7" s="214"/>
      <c r="AE7" s="239"/>
      <c r="AF7" s="213" t="s">
        <v>272</v>
      </c>
      <c r="AG7" s="214"/>
      <c r="AH7" s="214"/>
      <c r="AI7" s="239"/>
      <c r="AJ7" s="793"/>
      <c r="AK7" s="793"/>
      <c r="AL7" s="793"/>
      <c r="AM7" s="793"/>
      <c r="AN7" s="793"/>
      <c r="AO7" s="793"/>
      <c r="AP7" s="793"/>
      <c r="AQ7" s="793"/>
      <c r="AR7" s="793"/>
      <c r="AS7" s="793"/>
      <c r="AT7" s="793"/>
      <c r="AU7" s="793"/>
      <c r="AV7" s="793"/>
      <c r="AW7" s="793"/>
      <c r="AX7" s="793"/>
      <c r="AY7" s="793"/>
      <c r="AZ7" s="793"/>
      <c r="BA7" s="799"/>
    </row>
    <row r="8" spans="1:54" s="54" customFormat="1" ht="13.5" customHeight="1">
      <c r="C8" s="805" t="s">
        <v>273</v>
      </c>
      <c r="D8" s="806"/>
      <c r="E8" s="806"/>
      <c r="F8" s="806"/>
      <c r="G8" s="806"/>
      <c r="H8" s="806"/>
      <c r="I8" s="806"/>
      <c r="J8" s="806"/>
      <c r="K8" s="806"/>
      <c r="L8" s="807"/>
      <c r="M8" s="809" t="str">
        <f>IF(SUM(入力シート!K34:AB35)=0,"",入力シート!$AC$34)</f>
        <v/>
      </c>
      <c r="N8" s="810"/>
      <c r="O8" s="810"/>
      <c r="P8" s="811"/>
      <c r="Q8" s="818" t="s">
        <v>354</v>
      </c>
      <c r="R8" s="817"/>
      <c r="S8" s="817"/>
      <c r="T8" s="817"/>
      <c r="U8" s="817"/>
      <c r="V8" s="817"/>
      <c r="W8" s="817"/>
      <c r="X8" s="809" t="str">
        <f>IF(M8="","",IF(($M$89-(SUM(入力シート!$AS$152:$AV$171,入力シート!$AS$176:$AV$185)))&gt;(入力シート!$T$12/入力シート!$BC$15),入力シート!$T$12*(入力シート!$AC$34/($M$89-(SUM(入力シート!$AS$152:$AV$171,入力シート!$AS$176:$AV$185)))),入力シート!$AC$34*入力シート!$BC$15))</f>
        <v/>
      </c>
      <c r="Y8" s="810"/>
      <c r="Z8" s="810"/>
      <c r="AA8" s="811"/>
      <c r="AB8" s="809" t="str">
        <f>IFERROR(M8-X8,"")</f>
        <v/>
      </c>
      <c r="AC8" s="810"/>
      <c r="AD8" s="810"/>
      <c r="AE8" s="811"/>
      <c r="AF8" s="725"/>
      <c r="AG8" s="726"/>
      <c r="AH8" s="726"/>
      <c r="AI8" s="727"/>
      <c r="AJ8" s="817" t="s">
        <v>275</v>
      </c>
      <c r="AK8" s="817"/>
      <c r="AL8" s="817"/>
      <c r="AM8" s="817"/>
      <c r="AN8" s="774" t="str">
        <f>IF(入力シート!$AC$34=0,"",入力シート!Y30&amp;"人")</f>
        <v/>
      </c>
      <c r="AO8" s="774"/>
      <c r="AP8" s="774"/>
      <c r="AQ8" s="774"/>
      <c r="AR8" s="774"/>
      <c r="AS8" s="774"/>
      <c r="AT8" s="774"/>
      <c r="AU8" s="774"/>
      <c r="AV8" s="774"/>
      <c r="AW8" s="774"/>
      <c r="AX8" s="774"/>
      <c r="AY8" s="774"/>
      <c r="AZ8" s="774"/>
      <c r="BA8" s="775"/>
    </row>
    <row r="9" spans="1:54" s="54" customFormat="1" ht="13.5" customHeight="1">
      <c r="A9" s="54">
        <v>1</v>
      </c>
      <c r="C9" s="56"/>
      <c r="D9" s="782"/>
      <c r="E9" s="782"/>
      <c r="F9" s="782"/>
      <c r="G9" s="782"/>
      <c r="H9" s="782"/>
      <c r="I9" s="782"/>
      <c r="J9" s="782"/>
      <c r="K9" s="782"/>
      <c r="L9" s="808"/>
      <c r="M9" s="778"/>
      <c r="N9" s="779"/>
      <c r="O9" s="779"/>
      <c r="P9" s="780"/>
      <c r="Q9" s="781"/>
      <c r="R9" s="782"/>
      <c r="S9" s="782"/>
      <c r="T9" s="782"/>
      <c r="U9" s="782"/>
      <c r="V9" s="782"/>
      <c r="W9" s="782"/>
      <c r="X9" s="778"/>
      <c r="Y9" s="779"/>
      <c r="Z9" s="779"/>
      <c r="AA9" s="780"/>
      <c r="AB9" s="585"/>
      <c r="AC9" s="586"/>
      <c r="AD9" s="586"/>
      <c r="AE9" s="587"/>
      <c r="AF9" s="728"/>
      <c r="AG9" s="729"/>
      <c r="AH9" s="729"/>
      <c r="AI9" s="730"/>
      <c r="AJ9" s="804"/>
      <c r="AK9" s="804"/>
      <c r="AL9" s="804"/>
      <c r="AM9" s="804"/>
      <c r="AN9" s="782"/>
      <c r="AO9" s="782"/>
      <c r="AP9" s="782"/>
      <c r="AQ9" s="782"/>
      <c r="AR9" s="782"/>
      <c r="AS9" s="782"/>
      <c r="AT9" s="782"/>
      <c r="AU9" s="782"/>
      <c r="AV9" s="782"/>
      <c r="AW9" s="782"/>
      <c r="AX9" s="782"/>
      <c r="AY9" s="782"/>
      <c r="AZ9" s="782"/>
      <c r="BA9" s="815"/>
    </row>
    <row r="10" spans="1:54" s="54" customFormat="1" ht="13.5" customHeight="1">
      <c r="A10" s="54">
        <v>2</v>
      </c>
      <c r="C10" s="55"/>
      <c r="D10" s="782"/>
      <c r="E10" s="782"/>
      <c r="F10" s="782"/>
      <c r="G10" s="782"/>
      <c r="H10" s="782"/>
      <c r="I10" s="782"/>
      <c r="J10" s="782"/>
      <c r="K10" s="782"/>
      <c r="L10" s="808"/>
      <c r="M10" s="778"/>
      <c r="N10" s="779"/>
      <c r="O10" s="779"/>
      <c r="P10" s="780"/>
      <c r="Q10" s="781"/>
      <c r="R10" s="782"/>
      <c r="S10" s="782"/>
      <c r="T10" s="782"/>
      <c r="U10" s="782"/>
      <c r="V10" s="782"/>
      <c r="W10" s="782"/>
      <c r="X10" s="778"/>
      <c r="Y10" s="779"/>
      <c r="Z10" s="779"/>
      <c r="AA10" s="780"/>
      <c r="AB10" s="585"/>
      <c r="AC10" s="586"/>
      <c r="AD10" s="586"/>
      <c r="AE10" s="587"/>
      <c r="AF10" s="728"/>
      <c r="AG10" s="729"/>
      <c r="AH10" s="729"/>
      <c r="AI10" s="730"/>
      <c r="AJ10" s="803"/>
      <c r="AK10" s="803"/>
      <c r="AL10" s="803"/>
      <c r="AM10" s="803"/>
      <c r="AN10" s="575"/>
      <c r="AO10" s="575"/>
      <c r="AP10" s="575"/>
      <c r="AQ10" s="575"/>
      <c r="AR10" s="575"/>
      <c r="AS10" s="575"/>
      <c r="AT10" s="575"/>
      <c r="AU10" s="575"/>
      <c r="AV10" s="575"/>
      <c r="AW10" s="575"/>
      <c r="AX10" s="575"/>
      <c r="AY10" s="575"/>
      <c r="AZ10" s="575"/>
      <c r="BA10" s="816"/>
    </row>
    <row r="11" spans="1:54" s="54" customFormat="1" ht="13.5" customHeight="1">
      <c r="A11" s="54">
        <v>3</v>
      </c>
      <c r="C11" s="744" t="s">
        <v>276</v>
      </c>
      <c r="D11" s="583"/>
      <c r="E11" s="583"/>
      <c r="F11" s="583"/>
      <c r="G11" s="583"/>
      <c r="H11" s="583"/>
      <c r="I11" s="583"/>
      <c r="J11" s="583"/>
      <c r="K11" s="583"/>
      <c r="L11" s="584"/>
      <c r="M11" s="778"/>
      <c r="N11" s="779"/>
      <c r="O11" s="779"/>
      <c r="P11" s="780"/>
      <c r="Q11" s="781"/>
      <c r="R11" s="782"/>
      <c r="S11" s="782"/>
      <c r="T11" s="782"/>
      <c r="U11" s="782"/>
      <c r="V11" s="782"/>
      <c r="W11" s="782"/>
      <c r="X11" s="778"/>
      <c r="Y11" s="779"/>
      <c r="Z11" s="779"/>
      <c r="AA11" s="780"/>
      <c r="AB11" s="585"/>
      <c r="AC11" s="586"/>
      <c r="AD11" s="586"/>
      <c r="AE11" s="587"/>
      <c r="AF11" s="728"/>
      <c r="AG11" s="729"/>
      <c r="AH11" s="729"/>
      <c r="AI11" s="730"/>
      <c r="AJ11" s="812" t="s">
        <v>277</v>
      </c>
      <c r="AK11" s="812"/>
      <c r="AL11" s="812"/>
      <c r="AM11" s="813"/>
      <c r="AN11" s="595" t="s">
        <v>72</v>
      </c>
      <c r="AO11" s="596"/>
      <c r="AP11" s="596"/>
      <c r="AQ11" s="596"/>
      <c r="AR11" s="596"/>
      <c r="AS11" s="595" t="s">
        <v>73</v>
      </c>
      <c r="AT11" s="596"/>
      <c r="AU11" s="596"/>
      <c r="AV11" s="596"/>
      <c r="AW11" s="597"/>
      <c r="AX11" s="595" t="s">
        <v>278</v>
      </c>
      <c r="AY11" s="596"/>
      <c r="AZ11" s="596"/>
      <c r="BA11" s="814"/>
    </row>
    <row r="12" spans="1:54" s="54" customFormat="1" ht="13.5" customHeight="1">
      <c r="A12" s="54">
        <v>4</v>
      </c>
      <c r="C12" s="56"/>
      <c r="D12" s="583">
        <f>IF(ISNA(VLOOKUP(A9,入力シート!$B$48:$L$57,3,FALSE)),"",VLOOKUP(A9,入力シート!$B$48:$L$57,3,FALSE))</f>
        <v>0</v>
      </c>
      <c r="E12" s="583"/>
      <c r="F12" s="583"/>
      <c r="G12" s="583"/>
      <c r="H12" s="583"/>
      <c r="I12" s="583"/>
      <c r="J12" s="583"/>
      <c r="K12" s="583"/>
      <c r="L12" s="584"/>
      <c r="M12" s="585" t="str">
        <f>IF(ISNA(VLOOKUP(A9,入力シート!$B$48:$BD$57,53,FALSE)),"",VLOOKUP(A9,入力シート!$B$48:$BD$57,53,FALSE))</f>
        <v/>
      </c>
      <c r="N12" s="586"/>
      <c r="O12" s="586"/>
      <c r="P12" s="587"/>
      <c r="Q12" s="588" t="str">
        <f>IF(ISNA(VLOOKUP(A9,入力シート!$B$48:$BD$57,50,FALSE)),"",VLOOKUP(A9,入力シート!$B$48:$BD$57,50,FALSE))</f>
        <v/>
      </c>
      <c r="R12" s="589"/>
      <c r="S12" s="589"/>
      <c r="T12" s="589"/>
      <c r="U12" s="57" t="str">
        <f>IF(V12="","","×")</f>
        <v/>
      </c>
      <c r="V12" s="590" t="str">
        <f>IF(ISNA(VLOOKUP(A9,入力シート!$B$48:$BF$57,56,FALSE)),"",VLOOKUP(A9,入力シート!$B$48:$BF$57,56,FALSE))</f>
        <v/>
      </c>
      <c r="W12" s="591"/>
      <c r="X12" s="585" t="str">
        <f>IF(U12="","",IF(($M$89-(SUM(入力シート!$AS$152:$AV$171,入力シート!$AS$176:$AV$185)))&gt;(入力シート!$T$12/入力シート!$BC$15),入力シート!$T$12*(入力シート!BB48/($M$89-(SUM(入力シート!$AS$152:$AV$171,入力シート!$AS$176:$AV$185)))),入力シート!BB48*入力シート!$BC$15))</f>
        <v/>
      </c>
      <c r="Y12" s="586"/>
      <c r="Z12" s="586"/>
      <c r="AA12" s="587"/>
      <c r="AB12" s="585" t="str">
        <f>IFERROR(M12-X12,"")</f>
        <v/>
      </c>
      <c r="AC12" s="586"/>
      <c r="AD12" s="586"/>
      <c r="AE12" s="587"/>
      <c r="AF12" s="728"/>
      <c r="AG12" s="729"/>
      <c r="AH12" s="729"/>
      <c r="AI12" s="730"/>
      <c r="AJ12" s="600" t="str">
        <f>IF(ISNA(VLOOKUP(A9,入力シート!$B$48:$BD$57,47,FALSE)),"",VLOOKUP(A9,入力シート!$B$48:$BD$57,47,FALSE))</f>
        <v/>
      </c>
      <c r="AK12" s="600"/>
      <c r="AL12" s="600"/>
      <c r="AM12" s="603"/>
      <c r="AN12" s="714">
        <f>IF(ISNA(VLOOKUP(A9,入力シート!$B$48:$V$57,12,FALSE)),"",VLOOKUP(A9,入力シート!$B$48:$V$57,12,FALSE))</f>
        <v>0</v>
      </c>
      <c r="AO12" s="590"/>
      <c r="AP12" s="590"/>
      <c r="AQ12" s="590"/>
      <c r="AR12" s="590"/>
      <c r="AS12" s="714">
        <f>IF(ISNA(VLOOKUP($A9,入力シート!$B$48:$V$57,17,FALSE)),"",VLOOKUP($A9,入力シート!$B$48:$V$57,17,FALSE))</f>
        <v>0</v>
      </c>
      <c r="AT12" s="590"/>
      <c r="AU12" s="590"/>
      <c r="AV12" s="590"/>
      <c r="AW12" s="591"/>
      <c r="AX12" s="776"/>
      <c r="AY12" s="583"/>
      <c r="AZ12" s="583"/>
      <c r="BA12" s="777"/>
    </row>
    <row r="13" spans="1:54" s="54" customFormat="1" ht="13.5" customHeight="1">
      <c r="A13" s="54">
        <v>5</v>
      </c>
      <c r="C13" s="56"/>
      <c r="D13" s="583">
        <f>IF(ISNA(VLOOKUP(A10,入力シート!$B$48:$L$57,3,FALSE)),"",VLOOKUP(A10,入力シート!$B$48:$L$57,3,FALSE))</f>
        <v>0</v>
      </c>
      <c r="E13" s="583"/>
      <c r="F13" s="583"/>
      <c r="G13" s="583"/>
      <c r="H13" s="583"/>
      <c r="I13" s="583"/>
      <c r="J13" s="583"/>
      <c r="K13" s="583"/>
      <c r="L13" s="584"/>
      <c r="M13" s="585" t="str">
        <f>IF(ISNA(VLOOKUP(A10,入力シート!$B$48:$BD$57,53,FALSE)),"",VLOOKUP(A10,入力シート!$B$48:$BD$57,53,FALSE))</f>
        <v/>
      </c>
      <c r="N13" s="586"/>
      <c r="O13" s="586"/>
      <c r="P13" s="587"/>
      <c r="Q13" s="588" t="str">
        <f>IF(ISNA(VLOOKUP(A10,入力シート!$B$48:$BD$57,50,FALSE)),"",VLOOKUP(A10,入力シート!$B$48:$BD$57,50,FALSE))</f>
        <v/>
      </c>
      <c r="R13" s="589"/>
      <c r="S13" s="589"/>
      <c r="T13" s="589"/>
      <c r="U13" s="57" t="str">
        <f t="shared" ref="U13:U21" si="0">IF(V13="","","×")</f>
        <v/>
      </c>
      <c r="V13" s="590" t="str">
        <f>IF(ISNA(VLOOKUP(A10,入力シート!$B$48:$BF$57,56,FALSE)),"",VLOOKUP(A10,入力シート!$B$48:$BF$57,56,FALSE))</f>
        <v/>
      </c>
      <c r="W13" s="591"/>
      <c r="X13" s="585" t="str">
        <f>IF(U13="","",IF(($M$89-(SUM(入力シート!$AS$152:$AV$171,入力シート!$AS$176:$AV$185)))&gt;(入力シート!$T$12/入力シート!$BC$15),入力シート!$T$12*(入力シート!BB49/($M$89-(SUM(入力シート!$AS$152:$AV$171,入力シート!$AS$176:$AV$185)))),入力シート!BB49*入力シート!$BC$15))</f>
        <v/>
      </c>
      <c r="Y13" s="586"/>
      <c r="Z13" s="586"/>
      <c r="AA13" s="587"/>
      <c r="AB13" s="585" t="str">
        <f t="shared" ref="AB13:AB21" si="1">IFERROR(M13-X13,"")</f>
        <v/>
      </c>
      <c r="AC13" s="586"/>
      <c r="AD13" s="586"/>
      <c r="AE13" s="587"/>
      <c r="AF13" s="728"/>
      <c r="AG13" s="729"/>
      <c r="AH13" s="729"/>
      <c r="AI13" s="730"/>
      <c r="AJ13" s="600" t="str">
        <f>IF(ISNA(VLOOKUP(A10,入力シート!$B$48:$BD$57,47,FALSE)),"",VLOOKUP(A10,入力シート!$B$48:$BD$57,47,FALSE))</f>
        <v/>
      </c>
      <c r="AK13" s="600"/>
      <c r="AL13" s="600"/>
      <c r="AM13" s="603"/>
      <c r="AN13" s="714">
        <f>IF(ISNA(VLOOKUP(A10,入力シート!$B$48:$V$57,12,FALSE)),"",VLOOKUP(A10,入力シート!$B$48:$V$57,12,FALSE))</f>
        <v>0</v>
      </c>
      <c r="AO13" s="590"/>
      <c r="AP13" s="590"/>
      <c r="AQ13" s="590"/>
      <c r="AR13" s="590"/>
      <c r="AS13" s="714">
        <f>IF(ISNA(VLOOKUP($A10,入力シート!$B$48:$V$57,17,FALSE)),"",VLOOKUP($A10,入力シート!$B$48:$V$57,17,FALSE))</f>
        <v>0</v>
      </c>
      <c r="AT13" s="590"/>
      <c r="AU13" s="590"/>
      <c r="AV13" s="590"/>
      <c r="AW13" s="591"/>
      <c r="AX13" s="776"/>
      <c r="AY13" s="583"/>
      <c r="AZ13" s="583"/>
      <c r="BA13" s="777"/>
    </row>
    <row r="14" spans="1:54" s="54" customFormat="1" ht="13.5" customHeight="1">
      <c r="A14" s="54">
        <v>6</v>
      </c>
      <c r="C14" s="56"/>
      <c r="D14" s="583">
        <f>IF(ISNA(VLOOKUP(A11,入力シート!$B$48:$L$57,3,FALSE)),"",VLOOKUP(A11,入力シート!$B$48:$L$57,3,FALSE))</f>
        <v>0</v>
      </c>
      <c r="E14" s="583"/>
      <c r="F14" s="583"/>
      <c r="G14" s="583"/>
      <c r="H14" s="583"/>
      <c r="I14" s="583"/>
      <c r="J14" s="583"/>
      <c r="K14" s="583"/>
      <c r="L14" s="584"/>
      <c r="M14" s="585" t="str">
        <f>IF(ISNA(VLOOKUP(A11,入力シート!$B$48:$BD$57,53,FALSE)),"",VLOOKUP(A11,入力シート!$B$48:$BD$57,53,FALSE))</f>
        <v/>
      </c>
      <c r="N14" s="586"/>
      <c r="O14" s="586"/>
      <c r="P14" s="587"/>
      <c r="Q14" s="588" t="str">
        <f>IF(ISNA(VLOOKUP(A11,入力シート!$B$48:$BD$57,50,FALSE)),"",VLOOKUP(A11,入力シート!$B$48:$BD$57,50,FALSE))</f>
        <v/>
      </c>
      <c r="R14" s="589"/>
      <c r="S14" s="589"/>
      <c r="T14" s="589"/>
      <c r="U14" s="57" t="str">
        <f t="shared" si="0"/>
        <v/>
      </c>
      <c r="V14" s="590" t="str">
        <f>IF(ISNA(VLOOKUP(A11,入力シート!$B$48:$BF$57,56,FALSE)),"",VLOOKUP(A11,入力シート!$B$48:$BF$57,56,FALSE))</f>
        <v/>
      </c>
      <c r="W14" s="591"/>
      <c r="X14" s="585" t="str">
        <f>IF(U14="","",IF(($M$89-(SUM(入力シート!$AS$152:$AV$171,入力シート!$AS$176:$AV$185)))&gt;(入力シート!$T$12/入力シート!$BC$15),入力シート!$T$12*(入力シート!BB50/($M$89-(SUM(入力シート!$AS$152:$AV$171,入力シート!$AS$176:$AV$185)))),入力シート!BB50*入力シート!$BC$15))</f>
        <v/>
      </c>
      <c r="Y14" s="586"/>
      <c r="Z14" s="586"/>
      <c r="AA14" s="587"/>
      <c r="AB14" s="585" t="str">
        <f t="shared" si="1"/>
        <v/>
      </c>
      <c r="AC14" s="586"/>
      <c r="AD14" s="586"/>
      <c r="AE14" s="587"/>
      <c r="AF14" s="728"/>
      <c r="AG14" s="729"/>
      <c r="AH14" s="729"/>
      <c r="AI14" s="730"/>
      <c r="AJ14" s="600" t="str">
        <f>IF(ISNA(VLOOKUP(A11,入力シート!$B$48:$BD$57,47,FALSE)),"",VLOOKUP(A11,入力シート!$B$48:$BD$57,47,FALSE))</f>
        <v/>
      </c>
      <c r="AK14" s="600"/>
      <c r="AL14" s="600"/>
      <c r="AM14" s="603"/>
      <c r="AN14" s="714">
        <f>IF(ISNA(VLOOKUP(A11,入力シート!$B$48:$V$57,12,FALSE)),"",VLOOKUP(A11,入力シート!$B$48:$V$57,12,FALSE))</f>
        <v>0</v>
      </c>
      <c r="AO14" s="590"/>
      <c r="AP14" s="590"/>
      <c r="AQ14" s="590"/>
      <c r="AR14" s="590"/>
      <c r="AS14" s="714">
        <f>IF(ISNA(VLOOKUP($A11,入力シート!$B$48:$V$57,17,FALSE)),"",VLOOKUP($A11,入力シート!$B$48:$V$57,17,FALSE))</f>
        <v>0</v>
      </c>
      <c r="AT14" s="590"/>
      <c r="AU14" s="590"/>
      <c r="AV14" s="590"/>
      <c r="AW14" s="591"/>
      <c r="AX14" s="776"/>
      <c r="AY14" s="583"/>
      <c r="AZ14" s="583"/>
      <c r="BA14" s="777"/>
    </row>
    <row r="15" spans="1:54" s="54" customFormat="1" ht="13.5" customHeight="1">
      <c r="A15" s="54">
        <v>7</v>
      </c>
      <c r="C15" s="55"/>
      <c r="D15" s="583">
        <f>IF(ISNA(VLOOKUP(A12,入力シート!$B$48:$L$57,3,FALSE)),"",VLOOKUP(A12,入力シート!$B$48:$L$57,3,FALSE))</f>
        <v>0</v>
      </c>
      <c r="E15" s="583"/>
      <c r="F15" s="583"/>
      <c r="G15" s="583"/>
      <c r="H15" s="583"/>
      <c r="I15" s="583"/>
      <c r="J15" s="583"/>
      <c r="K15" s="583"/>
      <c r="L15" s="584"/>
      <c r="M15" s="585" t="str">
        <f>IF(ISNA(VLOOKUP(A12,入力シート!$B$48:$BD$57,53,FALSE)),"",VLOOKUP(A12,入力シート!$B$48:$BD$57,53,FALSE))</f>
        <v/>
      </c>
      <c r="N15" s="586"/>
      <c r="O15" s="586"/>
      <c r="P15" s="587"/>
      <c r="Q15" s="588" t="str">
        <f>IF(ISNA(VLOOKUP(A12,入力シート!$B$48:$BD$57,50,FALSE)),"",VLOOKUP(A12,入力シート!$B$48:$BD$57,50,FALSE))</f>
        <v/>
      </c>
      <c r="R15" s="589"/>
      <c r="S15" s="589"/>
      <c r="T15" s="589"/>
      <c r="U15" s="57" t="str">
        <f t="shared" si="0"/>
        <v/>
      </c>
      <c r="V15" s="590" t="str">
        <f>IF(ISNA(VLOOKUP(A12,入力シート!$B$48:$BF$57,56,FALSE)),"",VLOOKUP(A12,入力シート!$B$48:$BF$57,56,FALSE))</f>
        <v/>
      </c>
      <c r="W15" s="591"/>
      <c r="X15" s="585" t="str">
        <f>IF(U15="","",IF(($M$89-(SUM(入力シート!$AS$152:$AV$171,入力シート!$AS$176:$AV$185)))&gt;(入力シート!$T$12/入力シート!$BC$15),入力シート!$T$12*(入力シート!BB51/($M$89-(SUM(入力シート!$AS$152:$AV$171,入力シート!$AS$176:$AV$185)))),入力シート!BB51*入力シート!$BC$15))</f>
        <v/>
      </c>
      <c r="Y15" s="586"/>
      <c r="Z15" s="586"/>
      <c r="AA15" s="587"/>
      <c r="AB15" s="585" t="str">
        <f t="shared" si="1"/>
        <v/>
      </c>
      <c r="AC15" s="586"/>
      <c r="AD15" s="586"/>
      <c r="AE15" s="587"/>
      <c r="AF15" s="728"/>
      <c r="AG15" s="729"/>
      <c r="AH15" s="729"/>
      <c r="AI15" s="730"/>
      <c r="AJ15" s="600" t="str">
        <f>IF(ISNA(VLOOKUP(A12,入力シート!$B$48:$BD$57,47,FALSE)),"",VLOOKUP(A12,入力シート!$B$48:$BD$57,47,FALSE))</f>
        <v/>
      </c>
      <c r="AK15" s="600"/>
      <c r="AL15" s="600"/>
      <c r="AM15" s="603"/>
      <c r="AN15" s="714">
        <f>IF(ISNA(VLOOKUP(A12,入力シート!$B$48:$V$57,12,FALSE)),"",VLOOKUP(A12,入力シート!$B$48:$V$57,12,FALSE))</f>
        <v>0</v>
      </c>
      <c r="AO15" s="590"/>
      <c r="AP15" s="590"/>
      <c r="AQ15" s="590"/>
      <c r="AR15" s="590"/>
      <c r="AS15" s="714">
        <f>IF(ISNA(VLOOKUP($A12,入力シート!$B$48:$V$57,17,FALSE)),"",VLOOKUP($A12,入力シート!$B$48:$V$57,17,FALSE))</f>
        <v>0</v>
      </c>
      <c r="AT15" s="590"/>
      <c r="AU15" s="590"/>
      <c r="AV15" s="590"/>
      <c r="AW15" s="591"/>
      <c r="AX15" s="776"/>
      <c r="AY15" s="583"/>
      <c r="AZ15" s="583"/>
      <c r="BA15" s="777"/>
    </row>
    <row r="16" spans="1:54" s="54" customFormat="1" ht="13.5" customHeight="1">
      <c r="A16" s="54">
        <v>8</v>
      </c>
      <c r="C16" s="55"/>
      <c r="D16" s="583">
        <f>IF(ISNA(VLOOKUP(A13,入力シート!$B$48:$L$57,3,FALSE)),"",VLOOKUP(A13,入力シート!$B$48:$L$57,3,FALSE))</f>
        <v>0</v>
      </c>
      <c r="E16" s="583"/>
      <c r="F16" s="583"/>
      <c r="G16" s="583"/>
      <c r="H16" s="583"/>
      <c r="I16" s="583"/>
      <c r="J16" s="583"/>
      <c r="K16" s="583"/>
      <c r="L16" s="584"/>
      <c r="M16" s="585" t="str">
        <f>IF(ISNA(VLOOKUP(A13,入力シート!$B$48:$BD$57,53,FALSE)),"",VLOOKUP(A13,入力シート!$B$48:$BD$57,53,FALSE))</f>
        <v/>
      </c>
      <c r="N16" s="586"/>
      <c r="O16" s="586"/>
      <c r="P16" s="587"/>
      <c r="Q16" s="588" t="str">
        <f>IF(ISNA(VLOOKUP(A13,入力シート!$B$48:$BD$57,50,FALSE)),"",VLOOKUP(A13,入力シート!$B$48:$BD$57,50,FALSE))</f>
        <v/>
      </c>
      <c r="R16" s="589"/>
      <c r="S16" s="589"/>
      <c r="T16" s="589"/>
      <c r="U16" s="57" t="str">
        <f t="shared" si="0"/>
        <v/>
      </c>
      <c r="V16" s="590" t="str">
        <f>IF(ISNA(VLOOKUP(A13,入力シート!$B$48:$BF$57,56,FALSE)),"",VLOOKUP(A13,入力シート!$B$48:$BF$57,56,FALSE))</f>
        <v/>
      </c>
      <c r="W16" s="591"/>
      <c r="X16" s="585" t="str">
        <f>IF(U16="","",IF(($M$89-(SUM(入力シート!$AS$152:$AV$171,入力シート!$AS$176:$AV$185)))&gt;(入力シート!$T$12/入力シート!$BC$15),入力シート!$T$12*(入力シート!BB52/($M$89-(SUM(入力シート!$AS$152:$AV$171,入力シート!$AS$176:$AV$185)))),入力シート!BB52*入力シート!$BC$15))</f>
        <v/>
      </c>
      <c r="Y16" s="586"/>
      <c r="Z16" s="586"/>
      <c r="AA16" s="587"/>
      <c r="AB16" s="585" t="str">
        <f t="shared" si="1"/>
        <v/>
      </c>
      <c r="AC16" s="586"/>
      <c r="AD16" s="586"/>
      <c r="AE16" s="587"/>
      <c r="AF16" s="728"/>
      <c r="AG16" s="729"/>
      <c r="AH16" s="729"/>
      <c r="AI16" s="730"/>
      <c r="AJ16" s="600" t="str">
        <f>IF(ISNA(VLOOKUP(A13,入力シート!$B$48:$BD$57,47,FALSE)),"",VLOOKUP(A13,入力シート!$B$48:$BD$57,47,FALSE))</f>
        <v/>
      </c>
      <c r="AK16" s="600"/>
      <c r="AL16" s="600"/>
      <c r="AM16" s="603"/>
      <c r="AN16" s="714">
        <f>IF(ISNA(VLOOKUP(A13,入力シート!$B$48:$V$57,12,FALSE)),"",VLOOKUP(A13,入力シート!$B$48:$V$57,12,FALSE))</f>
        <v>0</v>
      </c>
      <c r="AO16" s="590"/>
      <c r="AP16" s="590"/>
      <c r="AQ16" s="590"/>
      <c r="AR16" s="590"/>
      <c r="AS16" s="714">
        <f>IF(ISNA(VLOOKUP($A13,入力シート!$B$48:$V$57,17,FALSE)),"",VLOOKUP($A13,入力シート!$B$48:$V$57,17,FALSE))</f>
        <v>0</v>
      </c>
      <c r="AT16" s="590"/>
      <c r="AU16" s="590"/>
      <c r="AV16" s="590"/>
      <c r="AW16" s="591"/>
      <c r="AX16" s="776"/>
      <c r="AY16" s="583"/>
      <c r="AZ16" s="583"/>
      <c r="BA16" s="777"/>
    </row>
    <row r="17" spans="1:53" s="54" customFormat="1" ht="13.5" customHeight="1">
      <c r="A17" s="54">
        <v>9</v>
      </c>
      <c r="C17" s="55"/>
      <c r="D17" s="583">
        <f>IF(ISNA(VLOOKUP(A14,入力シート!$B$48:$L$57,3,FALSE)),"",VLOOKUP(A14,入力シート!$B$48:$L$57,3,FALSE))</f>
        <v>0</v>
      </c>
      <c r="E17" s="583"/>
      <c r="F17" s="583"/>
      <c r="G17" s="583"/>
      <c r="H17" s="583"/>
      <c r="I17" s="583"/>
      <c r="J17" s="583"/>
      <c r="K17" s="583"/>
      <c r="L17" s="584"/>
      <c r="M17" s="585" t="str">
        <f>IF(ISNA(VLOOKUP(A14,入力シート!$B$48:$BD$57,53,FALSE)),"",VLOOKUP(A14,入力シート!$B$48:$BD$57,53,FALSE))</f>
        <v/>
      </c>
      <c r="N17" s="586"/>
      <c r="O17" s="586"/>
      <c r="P17" s="587"/>
      <c r="Q17" s="588" t="str">
        <f>IF(ISNA(VLOOKUP(A14,入力シート!$B$48:$BD$57,50,FALSE)),"",VLOOKUP(A14,入力シート!$B$48:$BD$57,50,FALSE))</f>
        <v/>
      </c>
      <c r="R17" s="589"/>
      <c r="S17" s="589"/>
      <c r="T17" s="589"/>
      <c r="U17" s="57" t="str">
        <f t="shared" si="0"/>
        <v/>
      </c>
      <c r="V17" s="590" t="str">
        <f>IF(ISNA(VLOOKUP(A14,入力シート!$B$48:$BF$57,56,FALSE)),"",VLOOKUP(A14,入力シート!$B$48:$BF$57,56,FALSE))</f>
        <v/>
      </c>
      <c r="W17" s="591"/>
      <c r="X17" s="585" t="str">
        <f>IF(U17="","",IF(($M$89-(SUM(入力シート!$AS$152:$AV$171,入力シート!$AS$176:$AV$185)))&gt;(入力シート!$T$12/入力シート!$BC$15),入力シート!$T$12*(入力シート!BB53/($M$89-(SUM(入力シート!$AS$152:$AV$171,入力シート!$AS$176:$AV$185)))),入力シート!BB53*入力シート!$BC$15))</f>
        <v/>
      </c>
      <c r="Y17" s="586"/>
      <c r="Z17" s="586"/>
      <c r="AA17" s="587"/>
      <c r="AB17" s="585" t="str">
        <f t="shared" si="1"/>
        <v/>
      </c>
      <c r="AC17" s="586"/>
      <c r="AD17" s="586"/>
      <c r="AE17" s="587"/>
      <c r="AF17" s="728"/>
      <c r="AG17" s="729"/>
      <c r="AH17" s="729"/>
      <c r="AI17" s="730"/>
      <c r="AJ17" s="600" t="str">
        <f>IF(ISNA(VLOOKUP(A14,入力シート!$B$48:$BD$57,47,FALSE)),"",VLOOKUP(A14,入力シート!$B$48:$BD$57,47,FALSE))</f>
        <v/>
      </c>
      <c r="AK17" s="600"/>
      <c r="AL17" s="600"/>
      <c r="AM17" s="603"/>
      <c r="AN17" s="714">
        <f>IF(ISNA(VLOOKUP(A14,入力シート!$B$48:$V$57,12,FALSE)),"",VLOOKUP(A14,入力シート!$B$48:$V$57,12,FALSE))</f>
        <v>0</v>
      </c>
      <c r="AO17" s="590"/>
      <c r="AP17" s="590"/>
      <c r="AQ17" s="590"/>
      <c r="AR17" s="590"/>
      <c r="AS17" s="714">
        <f>IF(ISNA(VLOOKUP($A14,入力シート!$B$48:$V$57,17,FALSE)),"",VLOOKUP($A14,入力シート!$B$48:$V$57,17,FALSE))</f>
        <v>0</v>
      </c>
      <c r="AT17" s="590"/>
      <c r="AU17" s="590"/>
      <c r="AV17" s="590"/>
      <c r="AW17" s="591"/>
      <c r="AX17" s="776"/>
      <c r="AY17" s="583"/>
      <c r="AZ17" s="583"/>
      <c r="BA17" s="777"/>
    </row>
    <row r="18" spans="1:53" s="54" customFormat="1" ht="13.5" customHeight="1">
      <c r="A18" s="54">
        <v>10</v>
      </c>
      <c r="C18" s="55"/>
      <c r="D18" s="583">
        <f>IF(ISNA(VLOOKUP(A15,入力シート!$B$48:$L$57,3,FALSE)),"",VLOOKUP(A15,入力シート!$B$48:$L$57,3,FALSE))</f>
        <v>0</v>
      </c>
      <c r="E18" s="583"/>
      <c r="F18" s="583"/>
      <c r="G18" s="583"/>
      <c r="H18" s="583"/>
      <c r="I18" s="583"/>
      <c r="J18" s="583"/>
      <c r="K18" s="583"/>
      <c r="L18" s="584"/>
      <c r="M18" s="585" t="str">
        <f>IF(ISNA(VLOOKUP(A15,入力シート!$B$48:$BD$57,53,FALSE)),"",VLOOKUP(A15,入力シート!$B$48:$BD$57,53,FALSE))</f>
        <v/>
      </c>
      <c r="N18" s="586"/>
      <c r="O18" s="586"/>
      <c r="P18" s="587"/>
      <c r="Q18" s="588" t="str">
        <f>IF(ISNA(VLOOKUP(A15,入力シート!$B$48:$BD$57,50,FALSE)),"",VLOOKUP(A15,入力シート!$B$48:$BD$57,50,FALSE))</f>
        <v/>
      </c>
      <c r="R18" s="589"/>
      <c r="S18" s="589"/>
      <c r="T18" s="589"/>
      <c r="U18" s="57" t="str">
        <f t="shared" si="0"/>
        <v/>
      </c>
      <c r="V18" s="590" t="str">
        <f>IF(ISNA(VLOOKUP(A15,入力シート!$B$48:$BF$57,56,FALSE)),"",VLOOKUP(A15,入力シート!$B$48:$BF$57,56,FALSE))</f>
        <v/>
      </c>
      <c r="W18" s="591"/>
      <c r="X18" s="585" t="str">
        <f>IF(U18="","",IF(($M$89-(SUM(入力シート!$AS$152:$AV$171,入力シート!$AS$176:$AV$185)))&gt;(入力シート!$T$12/入力シート!$BC$15),入力シート!$T$12*(入力シート!BB54/($M$89-(SUM(入力シート!$AS$152:$AV$171,入力シート!$AS$176:$AV$185)))),入力シート!BB54*入力シート!$BC$15))</f>
        <v/>
      </c>
      <c r="Y18" s="586"/>
      <c r="Z18" s="586"/>
      <c r="AA18" s="587"/>
      <c r="AB18" s="585" t="str">
        <f t="shared" si="1"/>
        <v/>
      </c>
      <c r="AC18" s="586"/>
      <c r="AD18" s="586"/>
      <c r="AE18" s="587"/>
      <c r="AF18" s="728"/>
      <c r="AG18" s="729"/>
      <c r="AH18" s="729"/>
      <c r="AI18" s="730"/>
      <c r="AJ18" s="600" t="str">
        <f>IF(ISNA(VLOOKUP(A15,入力シート!$B$48:$BD$57,47,FALSE)),"",VLOOKUP(A15,入力シート!$B$48:$BD$57,47,FALSE))</f>
        <v/>
      </c>
      <c r="AK18" s="600"/>
      <c r="AL18" s="600"/>
      <c r="AM18" s="603"/>
      <c r="AN18" s="714">
        <f>IF(ISNA(VLOOKUP(A15,入力シート!$B$48:$V$57,12,FALSE)),"",VLOOKUP(A15,入力シート!$B$48:$V$57,12,FALSE))</f>
        <v>0</v>
      </c>
      <c r="AO18" s="590"/>
      <c r="AP18" s="590"/>
      <c r="AQ18" s="590"/>
      <c r="AR18" s="590"/>
      <c r="AS18" s="714">
        <f>IF(ISNA(VLOOKUP($A15,入力シート!$B$48:$V$57,17,FALSE)),"",VLOOKUP($A15,入力シート!$B$48:$V$57,17,FALSE))</f>
        <v>0</v>
      </c>
      <c r="AT18" s="590"/>
      <c r="AU18" s="590"/>
      <c r="AV18" s="590"/>
      <c r="AW18" s="591"/>
      <c r="AX18" s="776"/>
      <c r="AY18" s="583"/>
      <c r="AZ18" s="583"/>
      <c r="BA18" s="777"/>
    </row>
    <row r="19" spans="1:53" s="54" customFormat="1" ht="13.5" customHeight="1">
      <c r="A19" s="54">
        <v>11</v>
      </c>
      <c r="C19" s="55"/>
      <c r="D19" s="583">
        <f>IF(ISNA(VLOOKUP(A16,入力シート!$B$48:$L$57,3,FALSE)),"",VLOOKUP(A16,入力シート!$B$48:$L$57,3,FALSE))</f>
        <v>0</v>
      </c>
      <c r="E19" s="583"/>
      <c r="F19" s="583"/>
      <c r="G19" s="583"/>
      <c r="H19" s="583"/>
      <c r="I19" s="583"/>
      <c r="J19" s="583"/>
      <c r="K19" s="583"/>
      <c r="L19" s="584"/>
      <c r="M19" s="585" t="str">
        <f>IF(ISNA(VLOOKUP(A16,入力シート!$B$48:$BD$57,53,FALSE)),"",VLOOKUP(A16,入力シート!$B$48:$BD$57,53,FALSE))</f>
        <v/>
      </c>
      <c r="N19" s="586"/>
      <c r="O19" s="586"/>
      <c r="P19" s="587"/>
      <c r="Q19" s="588" t="str">
        <f>IF(ISNA(VLOOKUP(A16,入力シート!$B$48:$BD$57,50,FALSE)),"",VLOOKUP(A16,入力シート!$B$48:$BD$57,50,FALSE))</f>
        <v/>
      </c>
      <c r="R19" s="589"/>
      <c r="S19" s="589"/>
      <c r="T19" s="589"/>
      <c r="U19" s="57" t="str">
        <f t="shared" si="0"/>
        <v/>
      </c>
      <c r="V19" s="590" t="str">
        <f>IF(ISNA(VLOOKUP(A16,入力シート!$B$48:$BF$57,56,FALSE)),"",VLOOKUP(A16,入力シート!$B$48:$BF$57,56,FALSE))</f>
        <v/>
      </c>
      <c r="W19" s="591"/>
      <c r="X19" s="585" t="str">
        <f>IF(U19="","",IF(($M$89-(SUM(入力シート!$AS$152:$AV$171,入力シート!$AS$176:$AV$185)))&gt;(入力シート!$T$12/入力シート!$BC$15),入力シート!$T$12*(入力シート!BB55/($M$89-(SUM(入力シート!$AS$152:$AV$171,入力シート!$AS$176:$AV$185)))),入力シート!BB55*入力シート!$BC$15))</f>
        <v/>
      </c>
      <c r="Y19" s="586"/>
      <c r="Z19" s="586"/>
      <c r="AA19" s="587"/>
      <c r="AB19" s="585" t="str">
        <f t="shared" si="1"/>
        <v/>
      </c>
      <c r="AC19" s="586"/>
      <c r="AD19" s="586"/>
      <c r="AE19" s="587"/>
      <c r="AF19" s="728"/>
      <c r="AG19" s="729"/>
      <c r="AH19" s="729"/>
      <c r="AI19" s="730"/>
      <c r="AJ19" s="600" t="str">
        <f>IF(ISNA(VLOOKUP(A16,入力シート!$B$48:$BD$57,47,FALSE)),"",VLOOKUP(A16,入力シート!$B$48:$BD$57,47,FALSE))</f>
        <v/>
      </c>
      <c r="AK19" s="600"/>
      <c r="AL19" s="600"/>
      <c r="AM19" s="603"/>
      <c r="AN19" s="714">
        <f>IF(ISNA(VLOOKUP(A16,入力シート!$B$48:$V$57,12,FALSE)),"",VLOOKUP(A16,入力シート!$B$48:$V$57,12,FALSE))</f>
        <v>0</v>
      </c>
      <c r="AO19" s="590"/>
      <c r="AP19" s="590"/>
      <c r="AQ19" s="590"/>
      <c r="AR19" s="590"/>
      <c r="AS19" s="714">
        <f>IF(ISNA(VLOOKUP($A16,入力シート!$B$48:$V$57,17,FALSE)),"",VLOOKUP($A16,入力シート!$B$48:$V$57,17,FALSE))</f>
        <v>0</v>
      </c>
      <c r="AT19" s="590"/>
      <c r="AU19" s="590"/>
      <c r="AV19" s="590"/>
      <c r="AW19" s="591"/>
      <c r="AX19" s="776"/>
      <c r="AY19" s="583"/>
      <c r="AZ19" s="583"/>
      <c r="BA19" s="777"/>
    </row>
    <row r="20" spans="1:53" s="54" customFormat="1" ht="13.5" customHeight="1">
      <c r="A20" s="54">
        <v>12</v>
      </c>
      <c r="C20" s="55"/>
      <c r="D20" s="583">
        <f>IF(ISNA(VLOOKUP(A17,入力シート!$B$48:$L$57,3,FALSE)),"",VLOOKUP(A17,入力シート!$B$48:$L$57,3,FALSE))</f>
        <v>0</v>
      </c>
      <c r="E20" s="583"/>
      <c r="F20" s="583"/>
      <c r="G20" s="583"/>
      <c r="H20" s="583"/>
      <c r="I20" s="583"/>
      <c r="J20" s="583"/>
      <c r="K20" s="583"/>
      <c r="L20" s="584"/>
      <c r="M20" s="585" t="str">
        <f>IF(ISNA(VLOOKUP(A17,入力シート!$B$48:$BD$57,53,FALSE)),"",VLOOKUP(A17,入力シート!$B$48:$BD$57,53,FALSE))</f>
        <v/>
      </c>
      <c r="N20" s="586"/>
      <c r="O20" s="586"/>
      <c r="P20" s="587"/>
      <c r="Q20" s="588" t="str">
        <f>IF(ISNA(VLOOKUP(A17,入力シート!$B$48:$BD$57,50,FALSE)),"",VLOOKUP(A17,入力シート!$B$48:$BD$57,50,FALSE))</f>
        <v/>
      </c>
      <c r="R20" s="589"/>
      <c r="S20" s="589"/>
      <c r="T20" s="589"/>
      <c r="U20" s="57" t="str">
        <f t="shared" si="0"/>
        <v/>
      </c>
      <c r="V20" s="590" t="str">
        <f>IF(ISNA(VLOOKUP(A17,入力シート!$B$48:$BF$57,56,FALSE)),"",VLOOKUP(A17,入力シート!$B$48:$BF$57,56,FALSE))</f>
        <v/>
      </c>
      <c r="W20" s="591"/>
      <c r="X20" s="585" t="str">
        <f>IF(U20="","",IF(($M$89-(SUM(入力シート!$AS$152:$AV$171,入力シート!$AS$176:$AV$185)))&gt;(入力シート!$T$12/入力シート!$BC$15),入力シート!$T$12*(入力シート!BB56/($M$89-(SUM(入力シート!$AS$152:$AV$171,入力シート!$AS$176:$AV$185)))),入力シート!BB56*入力シート!$BC$15))</f>
        <v/>
      </c>
      <c r="Y20" s="586"/>
      <c r="Z20" s="586"/>
      <c r="AA20" s="587"/>
      <c r="AB20" s="585" t="str">
        <f t="shared" si="1"/>
        <v/>
      </c>
      <c r="AC20" s="586"/>
      <c r="AD20" s="586"/>
      <c r="AE20" s="587"/>
      <c r="AF20" s="728"/>
      <c r="AG20" s="729"/>
      <c r="AH20" s="729"/>
      <c r="AI20" s="730"/>
      <c r="AJ20" s="600" t="str">
        <f>IF(ISNA(VLOOKUP(A17,入力シート!$B$48:$BD$57,47,FALSE)),"",VLOOKUP(A17,入力シート!$B$48:$BD$57,47,FALSE))</f>
        <v/>
      </c>
      <c r="AK20" s="600"/>
      <c r="AL20" s="600"/>
      <c r="AM20" s="603"/>
      <c r="AN20" s="714">
        <f>IF(ISNA(VLOOKUP(A17,入力シート!$B$48:$V$57,12,FALSE)),"",VLOOKUP(A17,入力シート!$B$48:$V$57,12,FALSE))</f>
        <v>0</v>
      </c>
      <c r="AO20" s="590"/>
      <c r="AP20" s="590"/>
      <c r="AQ20" s="590"/>
      <c r="AR20" s="590"/>
      <c r="AS20" s="714">
        <f>IF(ISNA(VLOOKUP($A17,入力シート!$B$48:$V$57,17,FALSE)),"",VLOOKUP($A17,入力シート!$B$48:$V$57,17,FALSE))</f>
        <v>0</v>
      </c>
      <c r="AT20" s="590"/>
      <c r="AU20" s="590"/>
      <c r="AV20" s="590"/>
      <c r="AW20" s="591"/>
      <c r="AX20" s="776"/>
      <c r="AY20" s="583"/>
      <c r="AZ20" s="583"/>
      <c r="BA20" s="777"/>
    </row>
    <row r="21" spans="1:53" s="54" customFormat="1" ht="13.5" customHeight="1">
      <c r="A21" s="54">
        <v>13</v>
      </c>
      <c r="C21" s="56"/>
      <c r="D21" s="583">
        <f>IF(ISNA(VLOOKUP(A18,入力シート!$B$48:$L$57,3,FALSE)),"",VLOOKUP(A18,入力シート!$B$48:$L$57,3,FALSE))</f>
        <v>0</v>
      </c>
      <c r="E21" s="583"/>
      <c r="F21" s="583"/>
      <c r="G21" s="583"/>
      <c r="H21" s="583"/>
      <c r="I21" s="583"/>
      <c r="J21" s="583"/>
      <c r="K21" s="583"/>
      <c r="L21" s="584"/>
      <c r="M21" s="585" t="str">
        <f>IF(ISNA(VLOOKUP(A18,入力シート!$B$48:$BD$57,53,FALSE)),"",VLOOKUP(A18,入力シート!$B$48:$BD$57,53,FALSE))</f>
        <v/>
      </c>
      <c r="N21" s="586"/>
      <c r="O21" s="586"/>
      <c r="P21" s="587"/>
      <c r="Q21" s="588" t="str">
        <f>IF(ISNA(VLOOKUP(A18,入力シート!$B$48:$BD$57,50,FALSE)),"",VLOOKUP(A18,入力シート!$B$48:$BD$57,50,FALSE))</f>
        <v/>
      </c>
      <c r="R21" s="589"/>
      <c r="S21" s="589"/>
      <c r="T21" s="589"/>
      <c r="U21" s="57" t="str">
        <f t="shared" si="0"/>
        <v/>
      </c>
      <c r="V21" s="590" t="str">
        <f>IF(ISNA(VLOOKUP(A18,入力シート!$B$48:$BF$57,56,FALSE)),"",VLOOKUP(A18,入力シート!$B$48:$BF$57,56,FALSE))</f>
        <v/>
      </c>
      <c r="W21" s="591"/>
      <c r="X21" s="585" t="str">
        <f>IF(U21="","",IF(($M$89-(SUM(入力シート!$AS$152:$AV$171,入力シート!$AS$176:$AV$185)))&gt;(入力シート!$T$12/入力シート!$BC$15),入力シート!$T$12*(入力シート!BB57/($M$89-(SUM(入力シート!$AS$152:$AV$171,入力シート!$AS$176:$AV$185)))),入力シート!BB57*入力シート!$BC$15))</f>
        <v/>
      </c>
      <c r="Y21" s="586"/>
      <c r="Z21" s="586"/>
      <c r="AA21" s="587"/>
      <c r="AB21" s="585" t="str">
        <f t="shared" si="1"/>
        <v/>
      </c>
      <c r="AC21" s="586"/>
      <c r="AD21" s="586"/>
      <c r="AE21" s="587"/>
      <c r="AF21" s="728"/>
      <c r="AG21" s="729"/>
      <c r="AH21" s="729"/>
      <c r="AI21" s="730"/>
      <c r="AJ21" s="592" t="str">
        <f>IF(ISNA(VLOOKUP(A18,入力シート!$B$48:$BD$57,47,FALSE)),"",VLOOKUP(A18,入力シート!$B$48:$BD$57,47,FALSE))</f>
        <v/>
      </c>
      <c r="AK21" s="593"/>
      <c r="AL21" s="593"/>
      <c r="AM21" s="594"/>
      <c r="AN21" s="595">
        <f>IF(ISNA(VLOOKUP(A18,入力シート!$B$48:$V$57,12,FALSE)),"",VLOOKUP(A18,入力シート!$B$48:$V$57,12,FALSE))</f>
        <v>0</v>
      </c>
      <c r="AO21" s="596"/>
      <c r="AP21" s="596"/>
      <c r="AQ21" s="596"/>
      <c r="AR21" s="596"/>
      <c r="AS21" s="595">
        <f>IF(ISNA(VLOOKUP($A18,入力シート!$B$48:$V$57,17,FALSE)),"",VLOOKUP($A18,入力シート!$B$48:$V$57,17,FALSE))</f>
        <v>0</v>
      </c>
      <c r="AT21" s="596"/>
      <c r="AU21" s="596"/>
      <c r="AV21" s="596"/>
      <c r="AW21" s="597"/>
      <c r="AX21" s="800"/>
      <c r="AY21" s="801"/>
      <c r="AZ21" s="801"/>
      <c r="BA21" s="802"/>
    </row>
    <row r="22" spans="1:53" s="54" customFormat="1" ht="13.5" customHeight="1">
      <c r="A22" s="54">
        <v>14</v>
      </c>
      <c r="C22" s="744" t="s">
        <v>279</v>
      </c>
      <c r="D22" s="583"/>
      <c r="E22" s="583"/>
      <c r="F22" s="583"/>
      <c r="G22" s="583"/>
      <c r="H22" s="583"/>
      <c r="I22" s="583"/>
      <c r="J22" s="583"/>
      <c r="K22" s="583"/>
      <c r="L22" s="584"/>
      <c r="M22" s="585"/>
      <c r="N22" s="586"/>
      <c r="O22" s="586"/>
      <c r="P22" s="587"/>
      <c r="Q22" s="588"/>
      <c r="R22" s="589"/>
      <c r="S22" s="589"/>
      <c r="T22" s="589"/>
      <c r="U22" s="57"/>
      <c r="V22" s="590"/>
      <c r="W22" s="591"/>
      <c r="X22" s="585"/>
      <c r="Y22" s="586"/>
      <c r="Z22" s="586"/>
      <c r="AA22" s="587"/>
      <c r="AB22" s="585"/>
      <c r="AC22" s="586"/>
      <c r="AD22" s="586"/>
      <c r="AE22" s="587"/>
      <c r="AF22" s="728"/>
      <c r="AG22" s="729"/>
      <c r="AH22" s="729"/>
      <c r="AI22" s="730"/>
      <c r="AJ22" s="600"/>
      <c r="AK22" s="600"/>
      <c r="AL22" s="600"/>
      <c r="AM22" s="600"/>
      <c r="AN22" s="590"/>
      <c r="AO22" s="590"/>
      <c r="AP22" s="590"/>
      <c r="AQ22" s="590"/>
      <c r="AR22" s="590"/>
      <c r="AS22" s="590"/>
      <c r="AT22" s="590"/>
      <c r="AU22" s="590"/>
      <c r="AV22" s="590"/>
      <c r="AW22" s="590"/>
      <c r="AX22" s="583"/>
      <c r="AY22" s="583"/>
      <c r="AZ22" s="583"/>
      <c r="BA22" s="777"/>
    </row>
    <row r="23" spans="1:53" s="54" customFormat="1" ht="13.5" customHeight="1">
      <c r="A23" s="54">
        <v>15</v>
      </c>
      <c r="C23" s="56"/>
      <c r="D23" s="590" t="s">
        <v>280</v>
      </c>
      <c r="E23" s="590"/>
      <c r="F23" s="590"/>
      <c r="G23" s="590"/>
      <c r="H23" s="590"/>
      <c r="I23" s="590"/>
      <c r="J23" s="590"/>
      <c r="K23" s="590"/>
      <c r="L23" s="590"/>
      <c r="M23" s="714"/>
      <c r="N23" s="590"/>
      <c r="O23" s="590"/>
      <c r="P23" s="591"/>
      <c r="Q23" s="590"/>
      <c r="R23" s="590"/>
      <c r="S23" s="590"/>
      <c r="T23" s="590"/>
      <c r="U23" s="57"/>
      <c r="V23" s="62"/>
      <c r="W23" s="63"/>
      <c r="X23" s="771"/>
      <c r="Y23" s="772"/>
      <c r="Z23" s="772"/>
      <c r="AA23" s="773"/>
      <c r="AB23" s="59"/>
      <c r="AC23" s="60"/>
      <c r="AD23" s="60"/>
      <c r="AE23" s="61"/>
      <c r="AF23" s="728"/>
      <c r="AG23" s="729"/>
      <c r="AH23" s="729"/>
      <c r="AI23" s="730"/>
      <c r="AJ23" s="64"/>
      <c r="AK23" s="64"/>
      <c r="AL23" s="64"/>
      <c r="AM23" s="64"/>
      <c r="AN23" s="62"/>
      <c r="AO23" s="62"/>
      <c r="AP23" s="62"/>
      <c r="AQ23" s="62"/>
      <c r="AR23" s="62"/>
      <c r="AS23" s="62"/>
      <c r="AT23" s="62"/>
      <c r="AU23" s="62"/>
      <c r="AV23" s="62"/>
      <c r="AW23" s="62"/>
      <c r="AX23" s="58"/>
      <c r="AY23" s="58"/>
      <c r="AZ23" s="58"/>
      <c r="BA23" s="65"/>
    </row>
    <row r="24" spans="1:53" s="54" customFormat="1" ht="13.5" customHeight="1">
      <c r="A24" s="54">
        <v>16</v>
      </c>
      <c r="C24" s="55"/>
      <c r="D24" s="766">
        <f>IF(ISNA(VLOOKUP(A9,入力シート!$B$99:$L$108,3,FALSE)),"",VLOOKUP(A9,入力シート!$B$99:$L$108,3,FALSE))</f>
        <v>0</v>
      </c>
      <c r="E24" s="766"/>
      <c r="F24" s="766"/>
      <c r="G24" s="766"/>
      <c r="H24" s="766"/>
      <c r="I24" s="766"/>
      <c r="J24" s="766"/>
      <c r="K24" s="766"/>
      <c r="L24" s="767"/>
      <c r="M24" s="585" t="str">
        <f>IF(VLOOKUP(A9,入力シート!$B$99:$AL$108,33,FALSE)="","",VLOOKUP(A9,入力シート!$B$99:$AL$108,33,FALSE))</f>
        <v/>
      </c>
      <c r="N24" s="586"/>
      <c r="O24" s="586"/>
      <c r="P24" s="587"/>
      <c r="Q24" s="601">
        <f>IF(ISNA(VLOOKUP(A9,入力シート!$B$99:$AL$108,33,FALSE)),"",VLOOKUP(A9,入力シート!$B$99:$AL$108,33,FALSE))</f>
        <v>0</v>
      </c>
      <c r="R24" s="602"/>
      <c r="S24" s="602"/>
      <c r="T24" s="602"/>
      <c r="U24" s="57" t="str">
        <f>IF(V24="","","×")</f>
        <v/>
      </c>
      <c r="V24" s="590" t="str">
        <f>IF(M24="","","一式")</f>
        <v/>
      </c>
      <c r="W24" s="591"/>
      <c r="X24" s="585" t="str">
        <f>IF(U24="","",IF(($M$89-(SUM(入力シート!$AS$152:$AV$171,入力シート!$AS$176:$AV$185)))&gt;(入力シート!$T$12/入力シート!$BC$15),入力シート!$T$12*(入力シート!AH99/($M$89-(SUM(入力シート!$AS$152:$AV$171,入力シート!$AS$176:$AV$185)))),入力シート!AH99*入力シート!$BC$15))</f>
        <v/>
      </c>
      <c r="Y24" s="586"/>
      <c r="Z24" s="586"/>
      <c r="AA24" s="587"/>
      <c r="AB24" s="585" t="str">
        <f>IFERROR(M24-X24,"")</f>
        <v/>
      </c>
      <c r="AC24" s="586"/>
      <c r="AD24" s="586"/>
      <c r="AE24" s="587"/>
      <c r="AF24" s="728"/>
      <c r="AG24" s="729"/>
      <c r="AH24" s="729"/>
      <c r="AI24" s="730"/>
      <c r="AJ24" s="703" t="s">
        <v>281</v>
      </c>
      <c r="AK24" s="704"/>
      <c r="AL24" s="748" t="str">
        <f>IF(M24="","",(VLOOKUP(A9,入力シート!$B$99:$AB$108,12,0)))</f>
        <v/>
      </c>
      <c r="AM24" s="749"/>
      <c r="AN24" s="749"/>
      <c r="AO24" s="749"/>
      <c r="AP24" s="749"/>
      <c r="AQ24" s="749"/>
      <c r="AR24" s="749"/>
      <c r="AS24" s="749"/>
      <c r="AT24" s="749"/>
      <c r="AU24" s="749"/>
      <c r="AV24" s="749"/>
      <c r="AW24" s="749"/>
      <c r="AX24" s="749"/>
      <c r="AY24" s="749"/>
      <c r="AZ24" s="749"/>
      <c r="BA24" s="750"/>
    </row>
    <row r="25" spans="1:53" s="54" customFormat="1" ht="13.5" customHeight="1">
      <c r="A25" s="54">
        <v>17</v>
      </c>
      <c r="C25" s="55"/>
      <c r="D25" s="766">
        <f>IF(ISNA(VLOOKUP(A10,入力シート!$B$99:$L$108,3,FALSE)),"",VLOOKUP(A10,入力シート!$B$99:$L$108,3,FALSE))</f>
        <v>0</v>
      </c>
      <c r="E25" s="766"/>
      <c r="F25" s="766"/>
      <c r="G25" s="766"/>
      <c r="H25" s="766"/>
      <c r="I25" s="766"/>
      <c r="J25" s="766"/>
      <c r="K25" s="766"/>
      <c r="L25" s="767"/>
      <c r="M25" s="585" t="str">
        <f>IF(VLOOKUP(A10,入力シート!$B$99:$AL$108,33,FALSE)="","",VLOOKUP(A10,入力シート!$B$99:$AL$108,33,FALSE))</f>
        <v/>
      </c>
      <c r="N25" s="586"/>
      <c r="O25" s="586"/>
      <c r="P25" s="587"/>
      <c r="Q25" s="601">
        <f>IF(ISNA(VLOOKUP(A10,入力シート!$B$99:$AL$108,33,FALSE)),"",VLOOKUP(A10,入力シート!$B$99:$AL$108,33,FALSE))</f>
        <v>0</v>
      </c>
      <c r="R25" s="602"/>
      <c r="S25" s="602"/>
      <c r="T25" s="602"/>
      <c r="U25" s="57" t="str">
        <f t="shared" ref="U25:U33" si="2">IF(V25="","","×")</f>
        <v/>
      </c>
      <c r="V25" s="590" t="str">
        <f t="shared" ref="V25:V35" si="3">IF(M25="","","一式")</f>
        <v/>
      </c>
      <c r="W25" s="591"/>
      <c r="X25" s="585" t="str">
        <f>IF(U25="","",IF(($M$89-(SUM(入力シート!$AS$152:$AV$171,入力シート!$AS$176:$AV$185)))&gt;(入力シート!$T$12/入力シート!$BC$15),入力シート!$T$12*(入力シート!AH100/($M$89-(SUM(入力シート!$AS$152:$AV$171,入力シート!$AS$176:$AV$185)))),入力シート!AH100*入力シート!$BC$15))</f>
        <v/>
      </c>
      <c r="Y25" s="586"/>
      <c r="Z25" s="586"/>
      <c r="AA25" s="587"/>
      <c r="AB25" s="585" t="str">
        <f t="shared" ref="AB25" si="4">IFERROR(M25-X25,"")</f>
        <v/>
      </c>
      <c r="AC25" s="586"/>
      <c r="AD25" s="586"/>
      <c r="AE25" s="587"/>
      <c r="AF25" s="728"/>
      <c r="AG25" s="729"/>
      <c r="AH25" s="729"/>
      <c r="AI25" s="730"/>
      <c r="AJ25" s="705"/>
      <c r="AK25" s="706"/>
      <c r="AL25" s="748" t="str">
        <f>IF(M25="","",(VLOOKUP(A10,入力シート!$B$99:$AB$108,12,0)))</f>
        <v/>
      </c>
      <c r="AM25" s="749"/>
      <c r="AN25" s="749"/>
      <c r="AO25" s="749"/>
      <c r="AP25" s="749"/>
      <c r="AQ25" s="749"/>
      <c r="AR25" s="749"/>
      <c r="AS25" s="749" t="s">
        <v>282</v>
      </c>
      <c r="AT25" s="749"/>
      <c r="AU25" s="749" t="str">
        <f>IF(M25="","",(VLOOKUP(A10,入力シート!$B$99:$AB$108,16,0)))</f>
        <v/>
      </c>
      <c r="AV25" s="749"/>
      <c r="AW25" s="749"/>
      <c r="AX25" s="749"/>
      <c r="AY25" s="749"/>
      <c r="AZ25" s="749"/>
      <c r="BA25" s="750"/>
    </row>
    <row r="26" spans="1:53" s="54" customFormat="1" ht="13.5" customHeight="1">
      <c r="A26" s="54">
        <v>18</v>
      </c>
      <c r="C26" s="56"/>
      <c r="D26" s="766">
        <f>IF(ISNA(VLOOKUP(A11,入力シート!$B$99:$L$108,3,FALSE)),"",VLOOKUP(A11,入力シート!$B$99:$L$108,3,FALSE))</f>
        <v>0</v>
      </c>
      <c r="E26" s="766"/>
      <c r="F26" s="766"/>
      <c r="G26" s="766"/>
      <c r="H26" s="766"/>
      <c r="I26" s="766"/>
      <c r="J26" s="766"/>
      <c r="K26" s="766"/>
      <c r="L26" s="767"/>
      <c r="M26" s="585" t="str">
        <f>IF(VLOOKUP(A11,入力シート!$B$99:$AL$108,33,FALSE)="","",VLOOKUP(A11,入力シート!$B$99:$AL$108,33,FALSE))</f>
        <v/>
      </c>
      <c r="N26" s="586"/>
      <c r="O26" s="586"/>
      <c r="P26" s="587"/>
      <c r="Q26" s="601">
        <f>IF(ISNA(VLOOKUP(A11,入力シート!$B$99:$AL$108,33,FALSE)),"",VLOOKUP(A11,入力シート!$B$99:$AL$108,33,FALSE))</f>
        <v>0</v>
      </c>
      <c r="R26" s="602"/>
      <c r="S26" s="602"/>
      <c r="T26" s="602"/>
      <c r="U26" s="57" t="str">
        <f>IF(V26="","","×")</f>
        <v/>
      </c>
      <c r="V26" s="590" t="str">
        <f>IF(M26="","","一式")</f>
        <v/>
      </c>
      <c r="W26" s="591"/>
      <c r="X26" s="585" t="str">
        <f>IF(U26="","",IF(($M$89-(SUM(入力シート!$AS$152:$AV$171,入力シート!$AS$176:$AV$185)))&gt;(入力シート!$T$12/入力シート!$BC$15),入力シート!$T$12*(入力シート!AH101/($M$89-(SUM(入力シート!$AS$152:$AV$171,入力シート!$AS$176:$AV$185)))),入力シート!AH101*入力シート!$BC$15))</f>
        <v/>
      </c>
      <c r="Y26" s="586"/>
      <c r="Z26" s="586"/>
      <c r="AA26" s="587"/>
      <c r="AB26" s="585" t="str">
        <f>IFERROR(M26-X26,"")</f>
        <v/>
      </c>
      <c r="AC26" s="586"/>
      <c r="AD26" s="586"/>
      <c r="AE26" s="587"/>
      <c r="AF26" s="728"/>
      <c r="AG26" s="729"/>
      <c r="AH26" s="729"/>
      <c r="AI26" s="730"/>
      <c r="AJ26" s="705"/>
      <c r="AK26" s="706"/>
      <c r="AL26" s="748" t="str">
        <f>IF(M26="","",(VLOOKUP(A11,入力シート!$B$99:$AB$108,12,0)))</f>
        <v/>
      </c>
      <c r="AM26" s="749"/>
      <c r="AN26" s="749"/>
      <c r="AO26" s="749"/>
      <c r="AP26" s="749"/>
      <c r="AQ26" s="749"/>
      <c r="AR26" s="749"/>
      <c r="AS26" s="749" t="s">
        <v>282</v>
      </c>
      <c r="AT26" s="749"/>
      <c r="AU26" s="749" t="str">
        <f>IF(M26="","",(VLOOKUP(A11,入力シート!$B$99:$AB$108,16,0)))</f>
        <v/>
      </c>
      <c r="AV26" s="749"/>
      <c r="AW26" s="749"/>
      <c r="AX26" s="749"/>
      <c r="AY26" s="749"/>
      <c r="AZ26" s="749"/>
      <c r="BA26" s="750"/>
    </row>
    <row r="27" spans="1:53" s="54" customFormat="1" ht="13.5" customHeight="1">
      <c r="A27" s="54">
        <v>19</v>
      </c>
      <c r="C27" s="55"/>
      <c r="D27" s="766">
        <f>IF(ISNA(VLOOKUP(A12,入力シート!$B$99:$L$108,3,FALSE)),"",VLOOKUP(A12,入力シート!$B$99:$L$108,3,FALSE))</f>
        <v>0</v>
      </c>
      <c r="E27" s="766"/>
      <c r="F27" s="766"/>
      <c r="G27" s="766"/>
      <c r="H27" s="766"/>
      <c r="I27" s="766"/>
      <c r="J27" s="766"/>
      <c r="K27" s="766"/>
      <c r="L27" s="767"/>
      <c r="M27" s="585" t="str">
        <f>IF(VLOOKUP(A12,入力シート!$B$99:$AL$108,33,FALSE)="","",VLOOKUP(A12,入力シート!$B$99:$AL$108,33,FALSE))</f>
        <v/>
      </c>
      <c r="N27" s="586"/>
      <c r="O27" s="586"/>
      <c r="P27" s="587"/>
      <c r="Q27" s="601">
        <f>IF(ISNA(VLOOKUP(A12,入力シート!$B$99:$AL$108,33,FALSE)),"",VLOOKUP(A12,入力シート!$B$99:$AL$108,33,FALSE))</f>
        <v>0</v>
      </c>
      <c r="R27" s="602"/>
      <c r="S27" s="602"/>
      <c r="T27" s="602"/>
      <c r="U27" s="57" t="str">
        <f>IF(V27="","","×")</f>
        <v/>
      </c>
      <c r="V27" s="590" t="str">
        <f>IF(M27="","","一式")</f>
        <v/>
      </c>
      <c r="W27" s="591"/>
      <c r="X27" s="585" t="str">
        <f>IF(U27="","",IF(($M$89-(SUM(入力シート!$AS$152:$AV$171,入力シート!$AS$176:$AV$185)))&gt;(入力シート!$T$12/入力シート!$BC$15),入力シート!$T$12*(入力シート!AH102/($M$89-(SUM(入力シート!$AS$152:$AV$171,入力シート!$AS$176:$AV$185)))),入力シート!AH102*入力シート!$BC$15))</f>
        <v/>
      </c>
      <c r="Y27" s="586"/>
      <c r="Z27" s="586"/>
      <c r="AA27" s="587"/>
      <c r="AB27" s="585" t="str">
        <f t="shared" ref="AB27:AB33" si="5">IFERROR(M27-X27,"")</f>
        <v/>
      </c>
      <c r="AC27" s="586"/>
      <c r="AD27" s="586"/>
      <c r="AE27" s="587"/>
      <c r="AF27" s="728"/>
      <c r="AG27" s="729"/>
      <c r="AH27" s="729"/>
      <c r="AI27" s="730"/>
      <c r="AJ27" s="705"/>
      <c r="AK27" s="706"/>
      <c r="AL27" s="748" t="str">
        <f>IF(M27="","",(VLOOKUP(A12,入力シート!$B$99:$AB$108,12,0)))</f>
        <v/>
      </c>
      <c r="AM27" s="749"/>
      <c r="AN27" s="749"/>
      <c r="AO27" s="749"/>
      <c r="AP27" s="749"/>
      <c r="AQ27" s="749"/>
      <c r="AR27" s="749"/>
      <c r="AS27" s="749" t="s">
        <v>282</v>
      </c>
      <c r="AT27" s="749"/>
      <c r="AU27" s="749" t="str">
        <f>IF(M27="","",(VLOOKUP(A12,入力シート!$B$99:$AB$108,16,0)))</f>
        <v/>
      </c>
      <c r="AV27" s="749"/>
      <c r="AW27" s="749"/>
      <c r="AX27" s="749"/>
      <c r="AY27" s="749"/>
      <c r="AZ27" s="749"/>
      <c r="BA27" s="750"/>
    </row>
    <row r="28" spans="1:53" s="54" customFormat="1" ht="13.5" customHeight="1">
      <c r="A28" s="54">
        <v>20</v>
      </c>
      <c r="C28" s="55"/>
      <c r="D28" s="766">
        <f>IF(ISNA(VLOOKUP(A13,入力シート!$B$99:$L$108,3,FALSE)),"",VLOOKUP(A13,入力シート!$B$99:$L$108,3,FALSE))</f>
        <v>0</v>
      </c>
      <c r="E28" s="766"/>
      <c r="F28" s="766"/>
      <c r="G28" s="766"/>
      <c r="H28" s="766"/>
      <c r="I28" s="766"/>
      <c r="J28" s="766"/>
      <c r="K28" s="766"/>
      <c r="L28" s="767"/>
      <c r="M28" s="585" t="str">
        <f>IF(VLOOKUP(A13,入力シート!$B$99:$AL$108,33,FALSE)="","",VLOOKUP(A13,入力シート!$B$99:$AL$108,33,FALSE))</f>
        <v/>
      </c>
      <c r="N28" s="586"/>
      <c r="O28" s="586"/>
      <c r="P28" s="587"/>
      <c r="Q28" s="601">
        <f>IF(ISNA(VLOOKUP(A13,入力シート!$B$99:$AL$108,33,FALSE)),"",VLOOKUP(A13,入力シート!$B$99:$AL$108,33,FALSE))</f>
        <v>0</v>
      </c>
      <c r="R28" s="602"/>
      <c r="S28" s="602"/>
      <c r="T28" s="602"/>
      <c r="U28" s="57" t="str">
        <f t="shared" ref="U28" si="6">IF(V28="","","×")</f>
        <v/>
      </c>
      <c r="V28" s="590" t="str">
        <f t="shared" ref="V28" si="7">IF(M28="","","一式")</f>
        <v/>
      </c>
      <c r="W28" s="591"/>
      <c r="X28" s="585" t="str">
        <f>IF(U28="","",IF(($M$89-(SUM(入力シート!$AS$152:$AV$171,入力シート!$AS$176:$AV$185)))&gt;(入力シート!$T$12/入力シート!$BC$15),入力シート!$T$12*(入力シート!AH103/($M$89-(SUM(入力シート!$AS$152:$AV$171,入力シート!$AS$176:$AV$185)))),入力シート!AH103*入力シート!$BC$15))</f>
        <v/>
      </c>
      <c r="Y28" s="586"/>
      <c r="Z28" s="586"/>
      <c r="AA28" s="587"/>
      <c r="AB28" s="585" t="str">
        <f t="shared" si="5"/>
        <v/>
      </c>
      <c r="AC28" s="586"/>
      <c r="AD28" s="586"/>
      <c r="AE28" s="587"/>
      <c r="AF28" s="728"/>
      <c r="AG28" s="729"/>
      <c r="AH28" s="729"/>
      <c r="AI28" s="730"/>
      <c r="AJ28" s="705"/>
      <c r="AK28" s="706"/>
      <c r="AL28" s="748" t="str">
        <f>IF(M28="","",(VLOOKUP(A13,入力シート!$B$99:$AB$108,12,0)))</f>
        <v/>
      </c>
      <c r="AM28" s="749"/>
      <c r="AN28" s="749"/>
      <c r="AO28" s="749"/>
      <c r="AP28" s="749"/>
      <c r="AQ28" s="749"/>
      <c r="AR28" s="749"/>
      <c r="AS28" s="749" t="s">
        <v>282</v>
      </c>
      <c r="AT28" s="749"/>
      <c r="AU28" s="749" t="str">
        <f>IF(M28="","",(VLOOKUP(A13,入力シート!$B$99:$AB$108,16,0)))</f>
        <v/>
      </c>
      <c r="AV28" s="749"/>
      <c r="AW28" s="749"/>
      <c r="AX28" s="749"/>
      <c r="AY28" s="749"/>
      <c r="AZ28" s="749"/>
      <c r="BA28" s="750"/>
    </row>
    <row r="29" spans="1:53" s="54" customFormat="1" ht="13.5" customHeight="1">
      <c r="A29" s="54">
        <v>21</v>
      </c>
      <c r="C29" s="56"/>
      <c r="D29" s="766">
        <f>IF(ISNA(VLOOKUP(A14,入力シート!$B$99:$L$108,3,FALSE)),"",VLOOKUP(A14,入力シート!$B$99:$L$108,3,FALSE))</f>
        <v>0</v>
      </c>
      <c r="E29" s="766"/>
      <c r="F29" s="766"/>
      <c r="G29" s="766"/>
      <c r="H29" s="766"/>
      <c r="I29" s="766"/>
      <c r="J29" s="766"/>
      <c r="K29" s="766"/>
      <c r="L29" s="767"/>
      <c r="M29" s="585" t="str">
        <f>IF(VLOOKUP(A14,入力シート!$B$99:$AL$108,33,FALSE)="","",VLOOKUP(A14,入力シート!$B$99:$AL$108,33,FALSE))</f>
        <v/>
      </c>
      <c r="N29" s="586"/>
      <c r="O29" s="586"/>
      <c r="P29" s="587"/>
      <c r="Q29" s="601">
        <f>IF(ISNA(VLOOKUP(A14,入力シート!$B$99:$AL$108,33,FALSE)),"",VLOOKUP(A14,入力シート!$B$99:$AL$108,33,FALSE))</f>
        <v>0</v>
      </c>
      <c r="R29" s="602"/>
      <c r="S29" s="602"/>
      <c r="T29" s="602"/>
      <c r="U29" s="57" t="str">
        <f>IF(V29="","","×")</f>
        <v/>
      </c>
      <c r="V29" s="590" t="str">
        <f>IF(M29="","","一式")</f>
        <v/>
      </c>
      <c r="W29" s="591"/>
      <c r="X29" s="585" t="str">
        <f>IF(U29="","",IF(($M$89-(SUM(入力シート!$AS$152:$AV$171,入力シート!$AS$176:$AV$185)))&gt;(入力シート!$T$12/入力シート!$BC$15),入力シート!$T$12*(入力シート!AH104/($M$89-(SUM(入力シート!$AS$152:$AV$171,入力シート!$AS$176:$AV$185)))),入力シート!AH104*入力シート!$BC$15))</f>
        <v/>
      </c>
      <c r="Y29" s="586"/>
      <c r="Z29" s="586"/>
      <c r="AA29" s="587"/>
      <c r="AB29" s="585" t="str">
        <f t="shared" si="5"/>
        <v/>
      </c>
      <c r="AC29" s="586"/>
      <c r="AD29" s="586"/>
      <c r="AE29" s="587"/>
      <c r="AF29" s="728"/>
      <c r="AG29" s="729"/>
      <c r="AH29" s="729"/>
      <c r="AI29" s="730"/>
      <c r="AJ29" s="705"/>
      <c r="AK29" s="706"/>
      <c r="AL29" s="748" t="str">
        <f>IF(M29="","",(VLOOKUP(A14,入力シート!$B$99:$AB$108,12,0)))</f>
        <v/>
      </c>
      <c r="AM29" s="749"/>
      <c r="AN29" s="749"/>
      <c r="AO29" s="749"/>
      <c r="AP29" s="749"/>
      <c r="AQ29" s="749"/>
      <c r="AR29" s="749"/>
      <c r="AS29" s="749" t="s">
        <v>282</v>
      </c>
      <c r="AT29" s="749"/>
      <c r="AU29" s="749" t="str">
        <f>IF(M29="","",(VLOOKUP(A14,入力シート!$B$99:$AB$108,16,0)))</f>
        <v/>
      </c>
      <c r="AV29" s="749"/>
      <c r="AW29" s="749"/>
      <c r="AX29" s="749"/>
      <c r="AY29" s="749"/>
      <c r="AZ29" s="749"/>
      <c r="BA29" s="750"/>
    </row>
    <row r="30" spans="1:53" s="54" customFormat="1" ht="13.5" customHeight="1">
      <c r="A30" s="54">
        <v>22</v>
      </c>
      <c r="C30" s="55"/>
      <c r="D30" s="766">
        <f>IF(ISNA(VLOOKUP(A15,入力シート!$B$99:$L$108,3,FALSE)),"",VLOOKUP(A15,入力シート!$B$99:$L$108,3,FALSE))</f>
        <v>0</v>
      </c>
      <c r="E30" s="766"/>
      <c r="F30" s="766"/>
      <c r="G30" s="766"/>
      <c r="H30" s="766"/>
      <c r="I30" s="766"/>
      <c r="J30" s="766"/>
      <c r="K30" s="766"/>
      <c r="L30" s="767"/>
      <c r="M30" s="585" t="str">
        <f>IF(VLOOKUP(A15,入力シート!$B$99:$AL$108,33,FALSE)="","",VLOOKUP(A15,入力シート!$B$99:$AL$108,33,FALSE))</f>
        <v/>
      </c>
      <c r="N30" s="586"/>
      <c r="O30" s="586"/>
      <c r="P30" s="587"/>
      <c r="Q30" s="601">
        <f>IF(ISNA(VLOOKUP(A15,入力シート!$B$99:$AL$108,33,FALSE)),"",VLOOKUP(A15,入力シート!$B$99:$AL$108,33,FALSE))</f>
        <v>0</v>
      </c>
      <c r="R30" s="602"/>
      <c r="S30" s="602"/>
      <c r="T30" s="602"/>
      <c r="U30" s="57" t="str">
        <f>IF(V30="","","×")</f>
        <v/>
      </c>
      <c r="V30" s="590" t="str">
        <f>IF(M30="","","一式")</f>
        <v/>
      </c>
      <c r="W30" s="591"/>
      <c r="X30" s="585" t="str">
        <f>IF(U30="","",IF(($M$89-(SUM(入力シート!$AS$152:$AV$171,入力シート!$AS$176:$AV$185)))&gt;(入力シート!$T$12/入力シート!$BC$15),入力シート!$T$12*(入力シート!AH105/($M$89-(SUM(入力シート!$AS$152:$AV$171,入力シート!$AS$176:$AV$185)))),入力シート!AH105*入力シート!$BC$15))</f>
        <v/>
      </c>
      <c r="Y30" s="586"/>
      <c r="Z30" s="586"/>
      <c r="AA30" s="587"/>
      <c r="AB30" s="585" t="str">
        <f t="shared" si="5"/>
        <v/>
      </c>
      <c r="AC30" s="586"/>
      <c r="AD30" s="586"/>
      <c r="AE30" s="587"/>
      <c r="AF30" s="728"/>
      <c r="AG30" s="729"/>
      <c r="AH30" s="729"/>
      <c r="AI30" s="730"/>
      <c r="AJ30" s="705"/>
      <c r="AK30" s="706"/>
      <c r="AL30" s="748" t="str">
        <f>IF(M30="","",(VLOOKUP(A15,入力シート!$B$99:$AB$108,12,0)))</f>
        <v/>
      </c>
      <c r="AM30" s="749"/>
      <c r="AN30" s="749"/>
      <c r="AO30" s="749"/>
      <c r="AP30" s="749"/>
      <c r="AQ30" s="749"/>
      <c r="AR30" s="749"/>
      <c r="AS30" s="749" t="s">
        <v>282</v>
      </c>
      <c r="AT30" s="749"/>
      <c r="AU30" s="749" t="str">
        <f>IF(M30="","",(VLOOKUP(A15,入力シート!$B$99:$AB$108,16,0)))</f>
        <v/>
      </c>
      <c r="AV30" s="749"/>
      <c r="AW30" s="749"/>
      <c r="AX30" s="749"/>
      <c r="AY30" s="749"/>
      <c r="AZ30" s="749"/>
      <c r="BA30" s="750"/>
    </row>
    <row r="31" spans="1:53" s="54" customFormat="1" ht="13.5" customHeight="1">
      <c r="A31" s="54">
        <v>23</v>
      </c>
      <c r="C31" s="55"/>
      <c r="D31" s="766">
        <f>IF(ISNA(VLOOKUP(A16,入力シート!$B$99:$L$108,3,FALSE)),"",VLOOKUP(A16,入力シート!$B$99:$L$108,3,FALSE))</f>
        <v>0</v>
      </c>
      <c r="E31" s="766"/>
      <c r="F31" s="766"/>
      <c r="G31" s="766"/>
      <c r="H31" s="766"/>
      <c r="I31" s="766"/>
      <c r="J31" s="766"/>
      <c r="K31" s="766"/>
      <c r="L31" s="767"/>
      <c r="M31" s="585" t="str">
        <f>IF(VLOOKUP(A16,入力シート!$B$99:$AL$108,33,FALSE)="","",VLOOKUP(A16,入力シート!$B$99:$AL$108,33,FALSE))</f>
        <v/>
      </c>
      <c r="N31" s="586"/>
      <c r="O31" s="586"/>
      <c r="P31" s="587"/>
      <c r="Q31" s="601">
        <f>IF(ISNA(VLOOKUP(A16,入力シート!$B$99:$AL$108,33,FALSE)),"",VLOOKUP(A16,入力シート!$B$99:$AL$108,33,FALSE))</f>
        <v>0</v>
      </c>
      <c r="R31" s="602"/>
      <c r="S31" s="602"/>
      <c r="T31" s="602"/>
      <c r="U31" s="57" t="str">
        <f t="shared" ref="U31" si="8">IF(V31="","","×")</f>
        <v/>
      </c>
      <c r="V31" s="590" t="str">
        <f t="shared" ref="V31" si="9">IF(M31="","","一式")</f>
        <v/>
      </c>
      <c r="W31" s="591"/>
      <c r="X31" s="585" t="str">
        <f>IF(U31="","",IF(($M$89-(SUM(入力シート!$AS$152:$AV$171,入力シート!$AS$176:$AV$185)))&gt;(入力シート!$T$12/入力シート!$BC$15),入力シート!$T$12*(入力シート!AH106/($M$89-(SUM(入力シート!$AS$152:$AV$171,入力シート!$AS$176:$AV$185)))),入力シート!AH106*入力シート!$BC$15))</f>
        <v/>
      </c>
      <c r="Y31" s="586"/>
      <c r="Z31" s="586"/>
      <c r="AA31" s="587"/>
      <c r="AB31" s="585" t="str">
        <f t="shared" si="5"/>
        <v/>
      </c>
      <c r="AC31" s="586"/>
      <c r="AD31" s="586"/>
      <c r="AE31" s="587"/>
      <c r="AF31" s="728"/>
      <c r="AG31" s="729"/>
      <c r="AH31" s="729"/>
      <c r="AI31" s="730"/>
      <c r="AJ31" s="705"/>
      <c r="AK31" s="706"/>
      <c r="AL31" s="748" t="str">
        <f>IF(M31="","",(VLOOKUP(A16,入力シート!$B$99:$AB$108,12,0)))</f>
        <v/>
      </c>
      <c r="AM31" s="749"/>
      <c r="AN31" s="749"/>
      <c r="AO31" s="749"/>
      <c r="AP31" s="749"/>
      <c r="AQ31" s="749"/>
      <c r="AR31" s="749"/>
      <c r="AS31" s="749" t="s">
        <v>282</v>
      </c>
      <c r="AT31" s="749"/>
      <c r="AU31" s="749" t="str">
        <f>IF(M31="","",(VLOOKUP(A16,入力シート!$B$99:$AB$108,16,0)))</f>
        <v/>
      </c>
      <c r="AV31" s="749"/>
      <c r="AW31" s="749"/>
      <c r="AX31" s="749"/>
      <c r="AY31" s="749"/>
      <c r="AZ31" s="749"/>
      <c r="BA31" s="750"/>
    </row>
    <row r="32" spans="1:53" s="54" customFormat="1" ht="13.5" customHeight="1">
      <c r="A32" s="54">
        <v>24</v>
      </c>
      <c r="C32" s="56"/>
      <c r="D32" s="766">
        <f>IF(ISNA(VLOOKUP(A17,入力シート!$B$99:$L$108,3,FALSE)),"",VLOOKUP(A17,入力シート!$B$99:$L$108,3,FALSE))</f>
        <v>0</v>
      </c>
      <c r="E32" s="766"/>
      <c r="F32" s="766"/>
      <c r="G32" s="766"/>
      <c r="H32" s="766"/>
      <c r="I32" s="766"/>
      <c r="J32" s="766"/>
      <c r="K32" s="766"/>
      <c r="L32" s="767"/>
      <c r="M32" s="585" t="str">
        <f>IF(VLOOKUP(A17,入力シート!$B$99:$AL$108,33,FALSE)="","",VLOOKUP(A17,入力シート!$B$99:$AL$108,33,FALSE))</f>
        <v/>
      </c>
      <c r="N32" s="586"/>
      <c r="O32" s="586"/>
      <c r="P32" s="587"/>
      <c r="Q32" s="601">
        <f>IF(ISNA(VLOOKUP(A17,入力シート!$B$99:$AL$108,33,FALSE)),"",VLOOKUP(A17,入力シート!$B$99:$AL$108,33,FALSE))</f>
        <v>0</v>
      </c>
      <c r="R32" s="602"/>
      <c r="S32" s="602"/>
      <c r="T32" s="602"/>
      <c r="U32" s="57" t="str">
        <f>IF(V32="","","×")</f>
        <v/>
      </c>
      <c r="V32" s="590" t="str">
        <f>IF(M32="","","一式")</f>
        <v/>
      </c>
      <c r="W32" s="591"/>
      <c r="X32" s="585" t="str">
        <f>IF(U32="","",IF(($M$89-(SUM(入力シート!$AS$152:$AV$171,入力シート!$AS$176:$AV$185)))&gt;(入力シート!$T$12/入力シート!$BC$15),入力シート!$T$12*(入力シート!AH107/($M$89-(SUM(入力シート!$AS$152:$AV$171,入力シート!$AS$176:$AV$185)))),入力シート!AH107*入力シート!$BC$15))</f>
        <v/>
      </c>
      <c r="Y32" s="586"/>
      <c r="Z32" s="586"/>
      <c r="AA32" s="587"/>
      <c r="AB32" s="585" t="str">
        <f t="shared" si="5"/>
        <v/>
      </c>
      <c r="AC32" s="586"/>
      <c r="AD32" s="586"/>
      <c r="AE32" s="587"/>
      <c r="AF32" s="728"/>
      <c r="AG32" s="729"/>
      <c r="AH32" s="729"/>
      <c r="AI32" s="730"/>
      <c r="AJ32" s="705"/>
      <c r="AK32" s="706"/>
      <c r="AL32" s="748" t="str">
        <f>IF(M32="","",(VLOOKUP(A17,入力シート!$B$99:$AB$108,12,0)))</f>
        <v/>
      </c>
      <c r="AM32" s="749"/>
      <c r="AN32" s="749"/>
      <c r="AO32" s="749"/>
      <c r="AP32" s="749"/>
      <c r="AQ32" s="749"/>
      <c r="AR32" s="749"/>
      <c r="AS32" s="749" t="s">
        <v>282</v>
      </c>
      <c r="AT32" s="749"/>
      <c r="AU32" s="749" t="str">
        <f>IF(M32="","",(VLOOKUP(A17,入力シート!$B$99:$AB$108,16,0)))</f>
        <v/>
      </c>
      <c r="AV32" s="749"/>
      <c r="AW32" s="749"/>
      <c r="AX32" s="749"/>
      <c r="AY32" s="749"/>
      <c r="AZ32" s="749"/>
      <c r="BA32" s="750"/>
    </row>
    <row r="33" spans="1:53" s="54" customFormat="1" ht="13.5" customHeight="1">
      <c r="A33" s="54">
        <v>25</v>
      </c>
      <c r="C33" s="56"/>
      <c r="D33" s="766">
        <f>IF(ISNA(VLOOKUP(A18,入力シート!$B$99:$L$108,3,FALSE)),"",VLOOKUP(A18,入力シート!$B$99:$L$108,3,FALSE))</f>
        <v>0</v>
      </c>
      <c r="E33" s="766"/>
      <c r="F33" s="766"/>
      <c r="G33" s="766"/>
      <c r="H33" s="766"/>
      <c r="I33" s="766"/>
      <c r="J33" s="766"/>
      <c r="K33" s="766"/>
      <c r="L33" s="767"/>
      <c r="M33" s="585" t="str">
        <f>IF(VLOOKUP(A18,入力シート!$B$99:$AL$108,33,FALSE)="","",VLOOKUP(A18,入力シート!$B$99:$AL$108,33,FALSE))</f>
        <v/>
      </c>
      <c r="N33" s="586"/>
      <c r="O33" s="586"/>
      <c r="P33" s="587"/>
      <c r="Q33" s="601">
        <f>IF(ISNA(VLOOKUP(A18,入力シート!$B$99:$AL$108,33,FALSE)),"",VLOOKUP(A18,入力シート!$B$99:$AL$108,33,FALSE))</f>
        <v>0</v>
      </c>
      <c r="R33" s="602"/>
      <c r="S33" s="602"/>
      <c r="T33" s="602"/>
      <c r="U33" s="57" t="str">
        <f t="shared" si="2"/>
        <v/>
      </c>
      <c r="V33" s="590" t="str">
        <f t="shared" ref="V33" si="10">IF(M33="","","一式")</f>
        <v/>
      </c>
      <c r="W33" s="591"/>
      <c r="X33" s="585" t="str">
        <f>IF(U33="","",IF(($M$89-(SUM(入力シート!$AS$152:$AV$171,入力シート!$AS$176:$AV$185)))&gt;(入力シート!$T$12/入力シート!$BC$15),入力シート!$T$12*(入力シート!AH108/($M$89-(SUM(入力シート!$AS$152:$AV$171,入力シート!$AS$176:$AV$185)))),入力シート!AH108*入力シート!$BC$15))</f>
        <v/>
      </c>
      <c r="Y33" s="586"/>
      <c r="Z33" s="586"/>
      <c r="AA33" s="587"/>
      <c r="AB33" s="585" t="str">
        <f t="shared" si="5"/>
        <v/>
      </c>
      <c r="AC33" s="586"/>
      <c r="AD33" s="586"/>
      <c r="AE33" s="587"/>
      <c r="AF33" s="728"/>
      <c r="AG33" s="729"/>
      <c r="AH33" s="729"/>
      <c r="AI33" s="730"/>
      <c r="AJ33" s="707"/>
      <c r="AK33" s="708"/>
      <c r="AL33" s="748" t="str">
        <f>IF(M33="","",(VLOOKUP(A18,入力シート!$B$99:$AB$108,12,0)))</f>
        <v/>
      </c>
      <c r="AM33" s="749"/>
      <c r="AN33" s="749"/>
      <c r="AO33" s="749"/>
      <c r="AP33" s="749"/>
      <c r="AQ33" s="749"/>
      <c r="AR33" s="749"/>
      <c r="AS33" s="749" t="s">
        <v>282</v>
      </c>
      <c r="AT33" s="749"/>
      <c r="AU33" s="749" t="str">
        <f>IF(M33="","",(VLOOKUP(A18,入力シート!$B$99:$AB$108,16,0)))</f>
        <v/>
      </c>
      <c r="AV33" s="749"/>
      <c r="AW33" s="749"/>
      <c r="AX33" s="749"/>
      <c r="AY33" s="749"/>
      <c r="AZ33" s="749"/>
      <c r="BA33" s="750"/>
    </row>
    <row r="34" spans="1:53" s="54" customFormat="1" ht="13.5" customHeight="1">
      <c r="A34" s="54">
        <v>26</v>
      </c>
      <c r="C34" s="56"/>
      <c r="D34" s="598" t="s">
        <v>283</v>
      </c>
      <c r="E34" s="598"/>
      <c r="F34" s="598"/>
      <c r="G34" s="598"/>
      <c r="H34" s="598"/>
      <c r="I34" s="598"/>
      <c r="J34" s="598"/>
      <c r="K34" s="598"/>
      <c r="L34" s="599"/>
      <c r="M34" s="585"/>
      <c r="N34" s="586"/>
      <c r="O34" s="586"/>
      <c r="P34" s="587"/>
      <c r="Q34" s="601"/>
      <c r="R34" s="602"/>
      <c r="S34" s="602"/>
      <c r="T34" s="602"/>
      <c r="U34" s="57"/>
      <c r="V34" s="590"/>
      <c r="W34" s="591"/>
      <c r="X34" s="585"/>
      <c r="Y34" s="586"/>
      <c r="Z34" s="586"/>
      <c r="AA34" s="587"/>
      <c r="AB34" s="585"/>
      <c r="AC34" s="586"/>
      <c r="AD34" s="586"/>
      <c r="AE34" s="587"/>
      <c r="AF34" s="728"/>
      <c r="AG34" s="729"/>
      <c r="AH34" s="729"/>
      <c r="AI34" s="729"/>
      <c r="AJ34" s="66"/>
      <c r="AK34" s="66"/>
      <c r="AL34" s="700"/>
      <c r="AM34" s="701"/>
      <c r="AN34" s="701"/>
      <c r="AO34" s="701"/>
      <c r="AP34" s="701"/>
      <c r="AQ34" s="701"/>
      <c r="AR34" s="701"/>
      <c r="AS34" s="701"/>
      <c r="AT34" s="701"/>
      <c r="AU34" s="701"/>
      <c r="AV34" s="701"/>
      <c r="AW34" s="701"/>
      <c r="AX34" s="701"/>
      <c r="AY34" s="701"/>
      <c r="AZ34" s="701"/>
      <c r="BA34" s="702"/>
    </row>
    <row r="35" spans="1:53" s="54" customFormat="1" ht="13.5" customHeight="1">
      <c r="A35" s="54">
        <v>27</v>
      </c>
      <c r="C35" s="56"/>
      <c r="D35" s="766">
        <f>IF(ISNA(VLOOKUP(A9,入力シート!$B$112:$AG$131,3,FALSE)),"",VLOOKUP(A9,入力シート!$B$112:$AG$131,3,FALSE))</f>
        <v>0</v>
      </c>
      <c r="E35" s="766"/>
      <c r="F35" s="766"/>
      <c r="G35" s="766"/>
      <c r="H35" s="766"/>
      <c r="I35" s="766"/>
      <c r="J35" s="766"/>
      <c r="K35" s="766"/>
      <c r="L35" s="767"/>
      <c r="M35" s="585" t="str">
        <f>IF(VLOOKUP(A9,入力シート!$B$112:$AG$131,20,FALSE)="","",VLOOKUP(A9,入力シート!$B$112:$AG$131,20,FALSE))</f>
        <v/>
      </c>
      <c r="N35" s="586"/>
      <c r="O35" s="586"/>
      <c r="P35" s="587"/>
      <c r="Q35" s="601">
        <f>IF(ISNA(VLOOKUP(A9,入力シート!$B$112:$AG$131,25,FALSE)),"",VLOOKUP(A9,入力シート!$B$112:$AG$131,20,FALSE))</f>
        <v>0</v>
      </c>
      <c r="R35" s="602"/>
      <c r="S35" s="602"/>
      <c r="T35" s="602"/>
      <c r="U35" s="57" t="str">
        <f t="shared" ref="U35:U54" si="11">IF(V35="","","×")</f>
        <v/>
      </c>
      <c r="V35" s="590" t="str">
        <f t="shared" si="3"/>
        <v/>
      </c>
      <c r="W35" s="591"/>
      <c r="X35" s="585" t="str">
        <f>IF(U35="","",IF(($M$89-(SUM(入力シート!$AS$152:$AV$171,入力シート!$AS$176:$AV$185)))&gt;(入力シート!$T$12/入力シート!$BC$15),入力シート!$T$12*(入力シート!U112/($M$89-(SUM(入力シート!$AS$152:$AV$171,入力シート!$AS$176:$AV$185)))),入力シート!U112*入力シート!$BC$15))</f>
        <v/>
      </c>
      <c r="Y35" s="586"/>
      <c r="Z35" s="586"/>
      <c r="AA35" s="587"/>
      <c r="AB35" s="585" t="str">
        <f>IFERROR(M35-X35,"")</f>
        <v/>
      </c>
      <c r="AC35" s="586"/>
      <c r="AD35" s="586"/>
      <c r="AE35" s="587"/>
      <c r="AF35" s="728"/>
      <c r="AG35" s="729"/>
      <c r="AH35" s="729"/>
      <c r="AI35" s="730"/>
      <c r="AJ35" s="703" t="s">
        <v>284</v>
      </c>
      <c r="AK35" s="704"/>
      <c r="AL35" s="709" t="str">
        <f>IF(M35="","",(VLOOKUP(A9,入力シート!$B$112:$AG$131,12,0)))</f>
        <v/>
      </c>
      <c r="AM35" s="709"/>
      <c r="AN35" s="709"/>
      <c r="AO35" s="709"/>
      <c r="AP35" s="709"/>
      <c r="AQ35" s="709"/>
      <c r="AR35" s="709"/>
      <c r="AS35" s="709"/>
      <c r="AT35" s="709"/>
      <c r="AU35" s="709"/>
      <c r="AV35" s="709"/>
      <c r="AW35" s="709"/>
      <c r="AX35" s="709"/>
      <c r="AY35" s="709"/>
      <c r="AZ35" s="709"/>
      <c r="BA35" s="710"/>
    </row>
    <row r="36" spans="1:53" s="54" customFormat="1" ht="13.5" customHeight="1">
      <c r="A36" s="54">
        <v>28</v>
      </c>
      <c r="C36" s="56"/>
      <c r="D36" s="766">
        <f>IF(ISNA(VLOOKUP(A10,入力シート!$B$112:$AG$131,3,FALSE)),"",VLOOKUP(A10,入力シート!$B$112:$AG$131,3,FALSE))</f>
        <v>0</v>
      </c>
      <c r="E36" s="766"/>
      <c r="F36" s="766"/>
      <c r="G36" s="766"/>
      <c r="H36" s="766"/>
      <c r="I36" s="766"/>
      <c r="J36" s="766"/>
      <c r="K36" s="766"/>
      <c r="L36" s="767"/>
      <c r="M36" s="585" t="str">
        <f>IF(VLOOKUP(A10,入力シート!$B$112:$AG$131,20,FALSE)="","",VLOOKUP(A10,入力シート!$B$112:$AG$131,20,FALSE))</f>
        <v/>
      </c>
      <c r="N36" s="586"/>
      <c r="O36" s="586"/>
      <c r="P36" s="587"/>
      <c r="Q36" s="601">
        <f>IF(ISNA(VLOOKUP(A10,入力シート!$B$112:$AG$131,25,FALSE)),"",VLOOKUP(A10,入力シート!$B$112:$AG$131,20,FALSE))</f>
        <v>0</v>
      </c>
      <c r="R36" s="602"/>
      <c r="S36" s="602"/>
      <c r="T36" s="602"/>
      <c r="U36" s="57" t="str">
        <f t="shared" si="11"/>
        <v/>
      </c>
      <c r="V36" s="590" t="str">
        <f t="shared" ref="V36:V54" si="12">IF(M36="","","一式")</f>
        <v/>
      </c>
      <c r="W36" s="591"/>
      <c r="X36" s="585" t="str">
        <f>IF(U36="","",IF(($M$89-(SUM(入力シート!$AS$152:$AV$171,入力シート!$AS$176:$AV$185)))&gt;(入力シート!$T$12/入力シート!$BC$15),入力シート!$T$12*(入力シート!U113/($M$89-(SUM(入力シート!$AS$152:$AV$171,入力シート!$AS$176:$AV$185)))),入力シート!U113*入力シート!$BC$15))</f>
        <v/>
      </c>
      <c r="Y36" s="586"/>
      <c r="Z36" s="586"/>
      <c r="AA36" s="587"/>
      <c r="AB36" s="585" t="str">
        <f t="shared" ref="AB36:AB54" si="13">IFERROR(M36-X36,"")</f>
        <v/>
      </c>
      <c r="AC36" s="586"/>
      <c r="AD36" s="586"/>
      <c r="AE36" s="587"/>
      <c r="AF36" s="728"/>
      <c r="AG36" s="729"/>
      <c r="AH36" s="729"/>
      <c r="AI36" s="730"/>
      <c r="AJ36" s="705"/>
      <c r="AK36" s="706"/>
      <c r="AL36" s="709" t="str">
        <f>IF(M36="","",(VLOOKUP(A10,入力シート!$B$112:$AG$131,12,0)))</f>
        <v/>
      </c>
      <c r="AM36" s="709"/>
      <c r="AN36" s="709"/>
      <c r="AO36" s="709"/>
      <c r="AP36" s="709"/>
      <c r="AQ36" s="709"/>
      <c r="AR36" s="709"/>
      <c r="AS36" s="709"/>
      <c r="AT36" s="709"/>
      <c r="AU36" s="709"/>
      <c r="AV36" s="709"/>
      <c r="AW36" s="709"/>
      <c r="AX36" s="709"/>
      <c r="AY36" s="709"/>
      <c r="AZ36" s="709"/>
      <c r="BA36" s="710"/>
    </row>
    <row r="37" spans="1:53" s="54" customFormat="1" ht="13.5" customHeight="1">
      <c r="A37" s="54">
        <v>29</v>
      </c>
      <c r="C37" s="56"/>
      <c r="D37" s="766">
        <f>IF(ISNA(VLOOKUP(A11,入力シート!$B$112:$AG$131,3,FALSE)),"",VLOOKUP(A11,入力シート!$B$112:$AG$131,3,FALSE))</f>
        <v>0</v>
      </c>
      <c r="E37" s="766"/>
      <c r="F37" s="766"/>
      <c r="G37" s="766"/>
      <c r="H37" s="766"/>
      <c r="I37" s="766"/>
      <c r="J37" s="766"/>
      <c r="K37" s="766"/>
      <c r="L37" s="767"/>
      <c r="M37" s="585" t="str">
        <f>IF(VLOOKUP(A11,入力シート!$B$112:$AG$131,20,FALSE)="","",VLOOKUP(A11,入力シート!$B$112:$AG$131,20,FALSE))</f>
        <v/>
      </c>
      <c r="N37" s="586"/>
      <c r="O37" s="586"/>
      <c r="P37" s="587"/>
      <c r="Q37" s="601">
        <f>IF(ISNA(VLOOKUP(A11,入力シート!$B$112:$AG$131,25,FALSE)),"",VLOOKUP(A11,入力シート!$B$112:$AG$131,20,FALSE))</f>
        <v>0</v>
      </c>
      <c r="R37" s="602"/>
      <c r="S37" s="602"/>
      <c r="T37" s="602"/>
      <c r="U37" s="57" t="str">
        <f t="shared" si="11"/>
        <v/>
      </c>
      <c r="V37" s="590" t="str">
        <f t="shared" si="12"/>
        <v/>
      </c>
      <c r="W37" s="591"/>
      <c r="X37" s="585" t="str">
        <f>IF(U37="","",IF(($M$89-(SUM(入力シート!$AS$152:$AV$171,入力シート!$AS$176:$AV$185)))&gt;(入力シート!$T$12/入力シート!$BC$15),入力シート!$T$12*(入力シート!U114/($M$89-(SUM(入力シート!$AS$152:$AV$171,入力シート!$AS$176:$AV$185)))),入力シート!U114*入力シート!$BC$15))</f>
        <v/>
      </c>
      <c r="Y37" s="586"/>
      <c r="Z37" s="586"/>
      <c r="AA37" s="587"/>
      <c r="AB37" s="585" t="str">
        <f t="shared" si="13"/>
        <v/>
      </c>
      <c r="AC37" s="586"/>
      <c r="AD37" s="586"/>
      <c r="AE37" s="587"/>
      <c r="AF37" s="728"/>
      <c r="AG37" s="729"/>
      <c r="AH37" s="729"/>
      <c r="AI37" s="730"/>
      <c r="AJ37" s="705"/>
      <c r="AK37" s="706"/>
      <c r="AL37" s="709" t="str">
        <f>IF(M37="","",(VLOOKUP(A11,入力シート!$B$112:$AG$131,12,0)))</f>
        <v/>
      </c>
      <c r="AM37" s="709"/>
      <c r="AN37" s="709"/>
      <c r="AO37" s="709"/>
      <c r="AP37" s="709"/>
      <c r="AQ37" s="709"/>
      <c r="AR37" s="709"/>
      <c r="AS37" s="709"/>
      <c r="AT37" s="709"/>
      <c r="AU37" s="709"/>
      <c r="AV37" s="709"/>
      <c r="AW37" s="709"/>
      <c r="AX37" s="709"/>
      <c r="AY37" s="709"/>
      <c r="AZ37" s="709"/>
      <c r="BA37" s="710"/>
    </row>
    <row r="38" spans="1:53" s="54" customFormat="1" ht="13.5" customHeight="1">
      <c r="A38" s="54">
        <v>30</v>
      </c>
      <c r="C38" s="56"/>
      <c r="D38" s="766">
        <f>IF(ISNA(VLOOKUP(A12,入力シート!$B$112:$AG$131,3,FALSE)),"",VLOOKUP(A12,入力シート!$B$112:$AG$131,3,FALSE))</f>
        <v>0</v>
      </c>
      <c r="E38" s="766"/>
      <c r="F38" s="766"/>
      <c r="G38" s="766"/>
      <c r="H38" s="766"/>
      <c r="I38" s="766"/>
      <c r="J38" s="766"/>
      <c r="K38" s="766"/>
      <c r="L38" s="767"/>
      <c r="M38" s="585" t="str">
        <f>IF(VLOOKUP(A12,入力シート!$B$112:$AG$131,20,FALSE)="","",VLOOKUP(A12,入力シート!$B$112:$AG$131,20,FALSE))</f>
        <v/>
      </c>
      <c r="N38" s="586"/>
      <c r="O38" s="586"/>
      <c r="P38" s="587"/>
      <c r="Q38" s="601">
        <f>IF(ISNA(VLOOKUP(A12,入力シート!$B$112:$AG$131,25,FALSE)),"",VLOOKUP(A12,入力シート!$B$112:$AG$131,20,FALSE))</f>
        <v>0</v>
      </c>
      <c r="R38" s="602"/>
      <c r="S38" s="602"/>
      <c r="T38" s="602"/>
      <c r="U38" s="57" t="str">
        <f t="shared" si="11"/>
        <v/>
      </c>
      <c r="V38" s="590" t="str">
        <f t="shared" si="12"/>
        <v/>
      </c>
      <c r="W38" s="591"/>
      <c r="X38" s="585" t="str">
        <f>IF(U38="","",IF(($M$89-(SUM(入力シート!$AS$152:$AV$171,入力シート!$AS$176:$AV$185)))&gt;(入力シート!$T$12/入力シート!$BC$15),入力シート!$T$12*(入力シート!U115/($M$89-(SUM(入力シート!$AS$152:$AV$171,入力シート!$AS$176:$AV$185)))),入力シート!U115*入力シート!$BC$15))</f>
        <v/>
      </c>
      <c r="Y38" s="586"/>
      <c r="Z38" s="586"/>
      <c r="AA38" s="587"/>
      <c r="AB38" s="585" t="str">
        <f t="shared" si="13"/>
        <v/>
      </c>
      <c r="AC38" s="586"/>
      <c r="AD38" s="586"/>
      <c r="AE38" s="587"/>
      <c r="AF38" s="728"/>
      <c r="AG38" s="729"/>
      <c r="AH38" s="729"/>
      <c r="AI38" s="730"/>
      <c r="AJ38" s="705"/>
      <c r="AK38" s="706"/>
      <c r="AL38" s="709" t="str">
        <f>IF(M38="","",(VLOOKUP(A12,入力シート!$B$112:$AG$131,12,0)))</f>
        <v/>
      </c>
      <c r="AM38" s="709"/>
      <c r="AN38" s="709"/>
      <c r="AO38" s="709"/>
      <c r="AP38" s="709"/>
      <c r="AQ38" s="709"/>
      <c r="AR38" s="709"/>
      <c r="AS38" s="709"/>
      <c r="AT38" s="709"/>
      <c r="AU38" s="709"/>
      <c r="AV38" s="709"/>
      <c r="AW38" s="709"/>
      <c r="AX38" s="709"/>
      <c r="AY38" s="709"/>
      <c r="AZ38" s="709"/>
      <c r="BA38" s="710"/>
    </row>
    <row r="39" spans="1:53" s="54" customFormat="1" ht="13.5" customHeight="1">
      <c r="A39" s="54">
        <v>31</v>
      </c>
      <c r="C39" s="56"/>
      <c r="D39" s="766">
        <f>IF(ISNA(VLOOKUP(A13,入力シート!$B$112:$AG$131,3,FALSE)),"",VLOOKUP(A13,入力シート!$B$112:$AG$131,3,FALSE))</f>
        <v>0</v>
      </c>
      <c r="E39" s="766"/>
      <c r="F39" s="766"/>
      <c r="G39" s="766"/>
      <c r="H39" s="766"/>
      <c r="I39" s="766"/>
      <c r="J39" s="766"/>
      <c r="K39" s="766"/>
      <c r="L39" s="767"/>
      <c r="M39" s="585" t="str">
        <f>IF(VLOOKUP(A13,入力シート!$B$112:$AG$131,20,FALSE)="","",VLOOKUP(A13,入力シート!$B$112:$AG$131,20,FALSE))</f>
        <v/>
      </c>
      <c r="N39" s="586"/>
      <c r="O39" s="586"/>
      <c r="P39" s="587"/>
      <c r="Q39" s="601">
        <f>IF(ISNA(VLOOKUP(A13,入力シート!$B$112:$AG$131,25,FALSE)),"",VLOOKUP(A13,入力シート!$B$112:$AG$131,20,FALSE))</f>
        <v>0</v>
      </c>
      <c r="R39" s="602"/>
      <c r="S39" s="602"/>
      <c r="T39" s="602"/>
      <c r="U39" s="57" t="str">
        <f t="shared" si="11"/>
        <v/>
      </c>
      <c r="V39" s="590" t="str">
        <f t="shared" si="12"/>
        <v/>
      </c>
      <c r="W39" s="591"/>
      <c r="X39" s="585" t="str">
        <f>IF(U39="","",IF(($M$89-(SUM(入力シート!$AS$152:$AV$171,入力シート!$AS$176:$AV$185)))&gt;(入力シート!$T$12/入力シート!$BC$15),入力シート!$T$12*(入力シート!U116/($M$89-(SUM(入力シート!$AS$152:$AV$171,入力シート!$AS$176:$AV$185)))),入力シート!U116*入力シート!$BC$15))</f>
        <v/>
      </c>
      <c r="Y39" s="586"/>
      <c r="Z39" s="586"/>
      <c r="AA39" s="587"/>
      <c r="AB39" s="585" t="str">
        <f t="shared" si="13"/>
        <v/>
      </c>
      <c r="AC39" s="586"/>
      <c r="AD39" s="586"/>
      <c r="AE39" s="587"/>
      <c r="AF39" s="728"/>
      <c r="AG39" s="729"/>
      <c r="AH39" s="729"/>
      <c r="AI39" s="730"/>
      <c r="AJ39" s="705"/>
      <c r="AK39" s="706"/>
      <c r="AL39" s="709" t="str">
        <f>IF(M39="","",(VLOOKUP(A13,入力シート!$B$112:$AG$131,12,0)))</f>
        <v/>
      </c>
      <c r="AM39" s="709"/>
      <c r="AN39" s="709"/>
      <c r="AO39" s="709"/>
      <c r="AP39" s="709"/>
      <c r="AQ39" s="709"/>
      <c r="AR39" s="709"/>
      <c r="AS39" s="709"/>
      <c r="AT39" s="709"/>
      <c r="AU39" s="709"/>
      <c r="AV39" s="709"/>
      <c r="AW39" s="709"/>
      <c r="AX39" s="709"/>
      <c r="AY39" s="709"/>
      <c r="AZ39" s="709"/>
      <c r="BA39" s="710"/>
    </row>
    <row r="40" spans="1:53" s="54" customFormat="1" ht="13.5" customHeight="1">
      <c r="A40" s="54">
        <v>32</v>
      </c>
      <c r="C40" s="56"/>
      <c r="D40" s="766">
        <f>IF(ISNA(VLOOKUP(A14,入力シート!$B$112:$AG$131,3,FALSE)),"",VLOOKUP(A14,入力シート!$B$112:$AG$131,3,FALSE))</f>
        <v>0</v>
      </c>
      <c r="E40" s="766"/>
      <c r="F40" s="766"/>
      <c r="G40" s="766"/>
      <c r="H40" s="766"/>
      <c r="I40" s="766"/>
      <c r="J40" s="766"/>
      <c r="K40" s="766"/>
      <c r="L40" s="767"/>
      <c r="M40" s="585" t="str">
        <f>IF(VLOOKUP(A14,入力シート!$B$112:$AG$131,20,FALSE)="","",VLOOKUP(A14,入力シート!$B$112:$AG$131,20,FALSE))</f>
        <v/>
      </c>
      <c r="N40" s="586"/>
      <c r="O40" s="586"/>
      <c r="P40" s="587"/>
      <c r="Q40" s="601">
        <f>IF(ISNA(VLOOKUP(A14,入力シート!$B$112:$AG$131,25,FALSE)),"",VLOOKUP(A14,入力シート!$B$112:$AG$131,20,FALSE))</f>
        <v>0</v>
      </c>
      <c r="R40" s="602"/>
      <c r="S40" s="602"/>
      <c r="T40" s="602"/>
      <c r="U40" s="57" t="str">
        <f t="shared" si="11"/>
        <v/>
      </c>
      <c r="V40" s="590" t="str">
        <f t="shared" si="12"/>
        <v/>
      </c>
      <c r="W40" s="591"/>
      <c r="X40" s="585" t="str">
        <f>IF(U40="","",IF(($M$89-(SUM(入力シート!$AS$152:$AV$171,入力シート!$AS$176:$AV$185)))&gt;(入力シート!$T$12/入力シート!$BC$15),入力シート!$T$12*(入力シート!U117/($M$89-(SUM(入力シート!$AS$152:$AV$171,入力シート!$AS$176:$AV$185)))),入力シート!U117*入力シート!$BC$15))</f>
        <v/>
      </c>
      <c r="Y40" s="586"/>
      <c r="Z40" s="586"/>
      <c r="AA40" s="587"/>
      <c r="AB40" s="585" t="str">
        <f t="shared" si="13"/>
        <v/>
      </c>
      <c r="AC40" s="586"/>
      <c r="AD40" s="586"/>
      <c r="AE40" s="587"/>
      <c r="AF40" s="728"/>
      <c r="AG40" s="729"/>
      <c r="AH40" s="729"/>
      <c r="AI40" s="730"/>
      <c r="AJ40" s="705"/>
      <c r="AK40" s="706"/>
      <c r="AL40" s="709" t="str">
        <f>IF(M40="","",(VLOOKUP(A14,入力シート!$B$112:$AG$131,12,0)))</f>
        <v/>
      </c>
      <c r="AM40" s="709"/>
      <c r="AN40" s="709"/>
      <c r="AO40" s="709"/>
      <c r="AP40" s="709"/>
      <c r="AQ40" s="709"/>
      <c r="AR40" s="709"/>
      <c r="AS40" s="709"/>
      <c r="AT40" s="709"/>
      <c r="AU40" s="709"/>
      <c r="AV40" s="709"/>
      <c r="AW40" s="709"/>
      <c r="AX40" s="709"/>
      <c r="AY40" s="709"/>
      <c r="AZ40" s="709"/>
      <c r="BA40" s="710"/>
    </row>
    <row r="41" spans="1:53" s="54" customFormat="1" ht="13.5" customHeight="1">
      <c r="A41" s="54">
        <v>33</v>
      </c>
      <c r="C41" s="56"/>
      <c r="D41" s="766">
        <f>IF(ISNA(VLOOKUP(A15,入力シート!$B$112:$AG$131,3,FALSE)),"",VLOOKUP(A15,入力シート!$B$112:$AG$131,3,FALSE))</f>
        <v>0</v>
      </c>
      <c r="E41" s="766"/>
      <c r="F41" s="766"/>
      <c r="G41" s="766"/>
      <c r="H41" s="766"/>
      <c r="I41" s="766"/>
      <c r="J41" s="766"/>
      <c r="K41" s="766"/>
      <c r="L41" s="767"/>
      <c r="M41" s="585" t="str">
        <f>IF(VLOOKUP(A15,入力シート!$B$112:$AG$131,20,FALSE)="","",VLOOKUP(A15,入力シート!$B$112:$AG$131,20,FALSE))</f>
        <v/>
      </c>
      <c r="N41" s="586"/>
      <c r="O41" s="586"/>
      <c r="P41" s="587"/>
      <c r="Q41" s="601">
        <f>IF(ISNA(VLOOKUP(A15,入力シート!$B$112:$AG$131,25,FALSE)),"",VLOOKUP(A15,入力シート!$B$112:$AG$131,20,FALSE))</f>
        <v>0</v>
      </c>
      <c r="R41" s="602"/>
      <c r="S41" s="602"/>
      <c r="T41" s="602"/>
      <c r="U41" s="57" t="str">
        <f t="shared" si="11"/>
        <v/>
      </c>
      <c r="V41" s="590" t="str">
        <f t="shared" si="12"/>
        <v/>
      </c>
      <c r="W41" s="591"/>
      <c r="X41" s="585" t="str">
        <f>IF(U41="","",IF(($M$89-(SUM(入力シート!$AS$152:$AV$171,入力シート!$AS$176:$AV$185)))&gt;(入力シート!$T$12/入力シート!$BC$15),入力シート!$T$12*(入力シート!U118/($M$89-(SUM(入力シート!$AS$152:$AV$171,入力シート!$AS$176:$AV$185)))),入力シート!U118*入力シート!$BC$15))</f>
        <v/>
      </c>
      <c r="Y41" s="586"/>
      <c r="Z41" s="586"/>
      <c r="AA41" s="587"/>
      <c r="AB41" s="585" t="str">
        <f t="shared" si="13"/>
        <v/>
      </c>
      <c r="AC41" s="586"/>
      <c r="AD41" s="586"/>
      <c r="AE41" s="587"/>
      <c r="AF41" s="728"/>
      <c r="AG41" s="729"/>
      <c r="AH41" s="729"/>
      <c r="AI41" s="730"/>
      <c r="AJ41" s="705"/>
      <c r="AK41" s="706"/>
      <c r="AL41" s="709" t="str">
        <f>IF(M41="","",(VLOOKUP(A15,入力シート!$B$112:$AG$131,12,0)))</f>
        <v/>
      </c>
      <c r="AM41" s="709"/>
      <c r="AN41" s="709"/>
      <c r="AO41" s="709"/>
      <c r="AP41" s="709"/>
      <c r="AQ41" s="709"/>
      <c r="AR41" s="709"/>
      <c r="AS41" s="709"/>
      <c r="AT41" s="709"/>
      <c r="AU41" s="709"/>
      <c r="AV41" s="709"/>
      <c r="AW41" s="709"/>
      <c r="AX41" s="709"/>
      <c r="AY41" s="709"/>
      <c r="AZ41" s="709"/>
      <c r="BA41" s="710"/>
    </row>
    <row r="42" spans="1:53" s="54" customFormat="1" ht="13.5" customHeight="1">
      <c r="A42" s="54">
        <v>34</v>
      </c>
      <c r="C42" s="56"/>
      <c r="D42" s="766">
        <f>IF(ISNA(VLOOKUP(A16,入力シート!$B$112:$AG$131,3,FALSE)),"",VLOOKUP(A16,入力シート!$B$112:$AG$131,3,FALSE))</f>
        <v>0</v>
      </c>
      <c r="E42" s="766"/>
      <c r="F42" s="766"/>
      <c r="G42" s="766"/>
      <c r="H42" s="766"/>
      <c r="I42" s="766"/>
      <c r="J42" s="766"/>
      <c r="K42" s="766"/>
      <c r="L42" s="767"/>
      <c r="M42" s="585" t="str">
        <f>IF(VLOOKUP(A16,入力シート!$B$112:$AG$131,20,FALSE)="","",VLOOKUP(A16,入力シート!$B$112:$AG$131,20,FALSE))</f>
        <v/>
      </c>
      <c r="N42" s="586"/>
      <c r="O42" s="586"/>
      <c r="P42" s="587"/>
      <c r="Q42" s="601">
        <f>IF(ISNA(VLOOKUP(A16,入力シート!$B$112:$AG$131,25,FALSE)),"",VLOOKUP(A16,入力シート!$B$112:$AG$131,20,FALSE))</f>
        <v>0</v>
      </c>
      <c r="R42" s="602"/>
      <c r="S42" s="602"/>
      <c r="T42" s="602"/>
      <c r="U42" s="57" t="str">
        <f t="shared" si="11"/>
        <v/>
      </c>
      <c r="V42" s="590" t="str">
        <f t="shared" si="12"/>
        <v/>
      </c>
      <c r="W42" s="591"/>
      <c r="X42" s="585" t="str">
        <f>IF(U42="","",IF(($M$89-(SUM(入力シート!$AS$152:$AV$171,入力シート!$AS$176:$AV$185)))&gt;(入力シート!$T$12/入力シート!$BC$15),入力シート!$T$12*(入力シート!U119/($M$89-(SUM(入力シート!$AS$152:$AV$171,入力シート!$AS$176:$AV$185)))),入力シート!U119*入力シート!$BC$15))</f>
        <v/>
      </c>
      <c r="Y42" s="586"/>
      <c r="Z42" s="586"/>
      <c r="AA42" s="587"/>
      <c r="AB42" s="585" t="str">
        <f t="shared" si="13"/>
        <v/>
      </c>
      <c r="AC42" s="586"/>
      <c r="AD42" s="586"/>
      <c r="AE42" s="587"/>
      <c r="AF42" s="728"/>
      <c r="AG42" s="729"/>
      <c r="AH42" s="729"/>
      <c r="AI42" s="730"/>
      <c r="AJ42" s="705"/>
      <c r="AK42" s="706"/>
      <c r="AL42" s="709" t="str">
        <f>IF(M42="","",(VLOOKUP(A16,入力シート!$B$112:$AG$131,12,0)))</f>
        <v/>
      </c>
      <c r="AM42" s="709"/>
      <c r="AN42" s="709"/>
      <c r="AO42" s="709"/>
      <c r="AP42" s="709"/>
      <c r="AQ42" s="709"/>
      <c r="AR42" s="709"/>
      <c r="AS42" s="709"/>
      <c r="AT42" s="709"/>
      <c r="AU42" s="709"/>
      <c r="AV42" s="709"/>
      <c r="AW42" s="709"/>
      <c r="AX42" s="709"/>
      <c r="AY42" s="709"/>
      <c r="AZ42" s="709"/>
      <c r="BA42" s="710"/>
    </row>
    <row r="43" spans="1:53" s="54" customFormat="1" ht="13.5" customHeight="1">
      <c r="A43" s="54">
        <v>35</v>
      </c>
      <c r="C43" s="56"/>
      <c r="D43" s="766">
        <f>IF(ISNA(VLOOKUP(A17,入力シート!$B$112:$AG$131,3,FALSE)),"",VLOOKUP(A17,入力シート!$B$112:$AG$131,3,FALSE))</f>
        <v>0</v>
      </c>
      <c r="E43" s="766"/>
      <c r="F43" s="766"/>
      <c r="G43" s="766"/>
      <c r="H43" s="766"/>
      <c r="I43" s="766"/>
      <c r="J43" s="766"/>
      <c r="K43" s="766"/>
      <c r="L43" s="767"/>
      <c r="M43" s="585" t="str">
        <f>IF(VLOOKUP(A17,入力シート!$B$112:$AG$131,20,FALSE)="","",VLOOKUP(A17,入力シート!$B$112:$AG$131,20,FALSE))</f>
        <v/>
      </c>
      <c r="N43" s="586"/>
      <c r="O43" s="586"/>
      <c r="P43" s="587"/>
      <c r="Q43" s="601">
        <f>IF(ISNA(VLOOKUP(A17,入力シート!$B$112:$AG$131,25,FALSE)),"",VLOOKUP(A17,入力シート!$B$112:$AG$131,20,FALSE))</f>
        <v>0</v>
      </c>
      <c r="R43" s="602"/>
      <c r="S43" s="602"/>
      <c r="T43" s="602"/>
      <c r="U43" s="57" t="str">
        <f t="shared" si="11"/>
        <v/>
      </c>
      <c r="V43" s="590" t="str">
        <f t="shared" si="12"/>
        <v/>
      </c>
      <c r="W43" s="591"/>
      <c r="X43" s="585" t="str">
        <f>IF(U43="","",IF(($M$89-(SUM(入力シート!$AS$152:$AV$171,入力シート!$AS$176:$AV$185)))&gt;(入力シート!$T$12/入力シート!$BC$15),入力シート!$T$12*(入力シート!U120/($M$89-(SUM(入力シート!$AS$152:$AV$171,入力シート!$AS$176:$AV$185)))),入力シート!U120*入力シート!$BC$15))</f>
        <v/>
      </c>
      <c r="Y43" s="586"/>
      <c r="Z43" s="586"/>
      <c r="AA43" s="587"/>
      <c r="AB43" s="585" t="str">
        <f t="shared" si="13"/>
        <v/>
      </c>
      <c r="AC43" s="586"/>
      <c r="AD43" s="586"/>
      <c r="AE43" s="587"/>
      <c r="AF43" s="728"/>
      <c r="AG43" s="729"/>
      <c r="AH43" s="729"/>
      <c r="AI43" s="730"/>
      <c r="AJ43" s="705"/>
      <c r="AK43" s="706"/>
      <c r="AL43" s="709" t="str">
        <f>IF(M43="","",(VLOOKUP(A17,入力シート!$B$112:$AG$131,12,0)))</f>
        <v/>
      </c>
      <c r="AM43" s="709"/>
      <c r="AN43" s="709"/>
      <c r="AO43" s="709"/>
      <c r="AP43" s="709"/>
      <c r="AQ43" s="709"/>
      <c r="AR43" s="709"/>
      <c r="AS43" s="709"/>
      <c r="AT43" s="709"/>
      <c r="AU43" s="709"/>
      <c r="AV43" s="709"/>
      <c r="AW43" s="709"/>
      <c r="AX43" s="709"/>
      <c r="AY43" s="709"/>
      <c r="AZ43" s="709"/>
      <c r="BA43" s="710"/>
    </row>
    <row r="44" spans="1:53" s="54" customFormat="1" ht="13.5" customHeight="1">
      <c r="A44" s="54">
        <v>36</v>
      </c>
      <c r="C44" s="56"/>
      <c r="D44" s="766">
        <f>IF(ISNA(VLOOKUP(A18,入力シート!$B$112:$AG$131,3,FALSE)),"",VLOOKUP(A18,入力シート!$B$112:$AG$131,3,FALSE))</f>
        <v>0</v>
      </c>
      <c r="E44" s="766"/>
      <c r="F44" s="766"/>
      <c r="G44" s="766"/>
      <c r="H44" s="766"/>
      <c r="I44" s="766"/>
      <c r="J44" s="766"/>
      <c r="K44" s="766"/>
      <c r="L44" s="767"/>
      <c r="M44" s="585" t="str">
        <f>IF(VLOOKUP(A18,入力シート!$B$112:$AG$131,20,FALSE)="","",VLOOKUP(A18,入力シート!$B$112:$AG$131,20,FALSE))</f>
        <v/>
      </c>
      <c r="N44" s="586"/>
      <c r="O44" s="586"/>
      <c r="P44" s="587"/>
      <c r="Q44" s="601">
        <f>IF(ISNA(VLOOKUP(A18,入力シート!$B$112:$AG$131,25,FALSE)),"",VLOOKUP(A18,入力シート!$B$112:$AG$131,20,FALSE))</f>
        <v>0</v>
      </c>
      <c r="R44" s="602"/>
      <c r="S44" s="602"/>
      <c r="T44" s="602"/>
      <c r="U44" s="57" t="str">
        <f t="shared" si="11"/>
        <v/>
      </c>
      <c r="V44" s="590" t="str">
        <f t="shared" si="12"/>
        <v/>
      </c>
      <c r="W44" s="591"/>
      <c r="X44" s="585" t="str">
        <f>IF(U44="","",IF(($M$89-(SUM(入力シート!$AS$152:$AV$171,入力シート!$AS$176:$AV$185)))&gt;(入力シート!$T$12/入力シート!$BC$15),入力シート!$T$12*(入力シート!U121/($M$89-(SUM(入力シート!$AS$152:$AV$171,入力シート!$AS$176:$AV$185)))),入力シート!U121*入力シート!$BC$15))</f>
        <v/>
      </c>
      <c r="Y44" s="586"/>
      <c r="Z44" s="586"/>
      <c r="AA44" s="587"/>
      <c r="AB44" s="585" t="str">
        <f t="shared" si="13"/>
        <v/>
      </c>
      <c r="AC44" s="586"/>
      <c r="AD44" s="586"/>
      <c r="AE44" s="587"/>
      <c r="AF44" s="728"/>
      <c r="AG44" s="729"/>
      <c r="AH44" s="729"/>
      <c r="AI44" s="730"/>
      <c r="AJ44" s="705"/>
      <c r="AK44" s="706"/>
      <c r="AL44" s="709" t="str">
        <f>IF(M44="","",(VLOOKUP(A18,入力シート!$B$112:$AG$131,12,0)))</f>
        <v/>
      </c>
      <c r="AM44" s="709"/>
      <c r="AN44" s="709"/>
      <c r="AO44" s="709"/>
      <c r="AP44" s="709"/>
      <c r="AQ44" s="709"/>
      <c r="AR44" s="709"/>
      <c r="AS44" s="709"/>
      <c r="AT44" s="709"/>
      <c r="AU44" s="709"/>
      <c r="AV44" s="709"/>
      <c r="AW44" s="709"/>
      <c r="AX44" s="709"/>
      <c r="AY44" s="709"/>
      <c r="AZ44" s="709"/>
      <c r="BA44" s="710"/>
    </row>
    <row r="45" spans="1:53" s="54" customFormat="1" ht="13.5" customHeight="1">
      <c r="A45" s="54">
        <v>37</v>
      </c>
      <c r="C45" s="56"/>
      <c r="D45" s="766">
        <f>IF(ISNA(VLOOKUP(A19,入力シート!$B$112:$AG$131,3,FALSE)),"",VLOOKUP(A19,入力シート!$B$112:$AG$131,3,FALSE))</f>
        <v>0</v>
      </c>
      <c r="E45" s="766"/>
      <c r="F45" s="766"/>
      <c r="G45" s="766"/>
      <c r="H45" s="766"/>
      <c r="I45" s="766"/>
      <c r="J45" s="766"/>
      <c r="K45" s="766"/>
      <c r="L45" s="767"/>
      <c r="M45" s="585" t="str">
        <f>IF(VLOOKUP(A19,入力シート!$B$112:$AG$131,20,FALSE)="","",VLOOKUP(A19,入力シート!$B$112:$AG$131,20,FALSE))</f>
        <v/>
      </c>
      <c r="N45" s="586"/>
      <c r="O45" s="586"/>
      <c r="P45" s="587"/>
      <c r="Q45" s="601">
        <f>IF(ISNA(VLOOKUP(A19,入力シート!$B$112:$AG$131,25,FALSE)),"",VLOOKUP(A19,入力シート!$B$112:$AG$131,20,FALSE))</f>
        <v>0</v>
      </c>
      <c r="R45" s="602"/>
      <c r="S45" s="602"/>
      <c r="T45" s="602"/>
      <c r="U45" s="57" t="str">
        <f t="shared" si="11"/>
        <v/>
      </c>
      <c r="V45" s="590" t="str">
        <f t="shared" si="12"/>
        <v/>
      </c>
      <c r="W45" s="591"/>
      <c r="X45" s="585" t="str">
        <f>IF(U45="","",IF(($M$89-(SUM(入力シート!$AS$152:$AV$171,入力シート!$AS$176:$AV$185)))&gt;(入力シート!$T$12/入力シート!$BC$15),入力シート!$T$12*(入力シート!U122/($M$89-(SUM(入力シート!$AS$152:$AV$171,入力シート!$AS$176:$AV$185)))),入力シート!U122*入力シート!$BC$15))</f>
        <v/>
      </c>
      <c r="Y45" s="586"/>
      <c r="Z45" s="586"/>
      <c r="AA45" s="587"/>
      <c r="AB45" s="585" t="str">
        <f t="shared" si="13"/>
        <v/>
      </c>
      <c r="AC45" s="586"/>
      <c r="AD45" s="586"/>
      <c r="AE45" s="587"/>
      <c r="AF45" s="728"/>
      <c r="AG45" s="729"/>
      <c r="AH45" s="729"/>
      <c r="AI45" s="730"/>
      <c r="AJ45" s="705"/>
      <c r="AK45" s="706"/>
      <c r="AL45" s="709" t="str">
        <f>IF(M45="","",(VLOOKUP(A19,入力シート!$B$112:$AG$131,12,0)))</f>
        <v/>
      </c>
      <c r="AM45" s="709"/>
      <c r="AN45" s="709"/>
      <c r="AO45" s="709"/>
      <c r="AP45" s="709"/>
      <c r="AQ45" s="709"/>
      <c r="AR45" s="709"/>
      <c r="AS45" s="709"/>
      <c r="AT45" s="709"/>
      <c r="AU45" s="709"/>
      <c r="AV45" s="709"/>
      <c r="AW45" s="709"/>
      <c r="AX45" s="709"/>
      <c r="AY45" s="709"/>
      <c r="AZ45" s="709"/>
      <c r="BA45" s="710"/>
    </row>
    <row r="46" spans="1:53" s="54" customFormat="1" ht="13.5" customHeight="1">
      <c r="A46" s="54">
        <v>38</v>
      </c>
      <c r="C46" s="56"/>
      <c r="D46" s="766">
        <f>IF(ISNA(VLOOKUP(A20,入力シート!$B$112:$AG$131,3,FALSE)),"",VLOOKUP(A20,入力シート!$B$112:$AG$131,3,FALSE))</f>
        <v>0</v>
      </c>
      <c r="E46" s="766"/>
      <c r="F46" s="766"/>
      <c r="G46" s="766"/>
      <c r="H46" s="766"/>
      <c r="I46" s="766"/>
      <c r="J46" s="766"/>
      <c r="K46" s="766"/>
      <c r="L46" s="767"/>
      <c r="M46" s="585" t="str">
        <f>IF(VLOOKUP(A20,入力シート!$B$112:$AG$131,20,FALSE)="","",VLOOKUP(A20,入力シート!$B$112:$AG$131,20,FALSE))</f>
        <v/>
      </c>
      <c r="N46" s="586"/>
      <c r="O46" s="586"/>
      <c r="P46" s="587"/>
      <c r="Q46" s="601">
        <f>IF(ISNA(VLOOKUP(A20,入力シート!$B$112:$AG$131,25,FALSE)),"",VLOOKUP(A20,入力シート!$B$112:$AG$131,20,FALSE))</f>
        <v>0</v>
      </c>
      <c r="R46" s="602"/>
      <c r="S46" s="602"/>
      <c r="T46" s="602"/>
      <c r="U46" s="57" t="str">
        <f t="shared" si="11"/>
        <v/>
      </c>
      <c r="V46" s="590" t="str">
        <f t="shared" si="12"/>
        <v/>
      </c>
      <c r="W46" s="591"/>
      <c r="X46" s="585" t="str">
        <f>IF(U46="","",IF(($M$89-(SUM(入力シート!$AS$152:$AV$171,入力シート!$AS$176:$AV$185)))&gt;(入力シート!$T$12/入力シート!$BC$15),入力シート!$T$12*(入力シート!U123/($M$89-(SUM(入力シート!$AS$152:$AV$171,入力シート!$AS$176:$AV$185)))),入力シート!U123*入力シート!$BC$15))</f>
        <v/>
      </c>
      <c r="Y46" s="586"/>
      <c r="Z46" s="586"/>
      <c r="AA46" s="587"/>
      <c r="AB46" s="585" t="str">
        <f t="shared" si="13"/>
        <v/>
      </c>
      <c r="AC46" s="586"/>
      <c r="AD46" s="586"/>
      <c r="AE46" s="587"/>
      <c r="AF46" s="728"/>
      <c r="AG46" s="729"/>
      <c r="AH46" s="729"/>
      <c r="AI46" s="730"/>
      <c r="AJ46" s="705"/>
      <c r="AK46" s="706"/>
      <c r="AL46" s="709" t="str">
        <f>IF(M46="","",(VLOOKUP(A20,入力シート!$B$112:$AG$131,12,0)))</f>
        <v/>
      </c>
      <c r="AM46" s="709"/>
      <c r="AN46" s="709"/>
      <c r="AO46" s="709"/>
      <c r="AP46" s="709"/>
      <c r="AQ46" s="709"/>
      <c r="AR46" s="709"/>
      <c r="AS46" s="709"/>
      <c r="AT46" s="709"/>
      <c r="AU46" s="709"/>
      <c r="AV46" s="709"/>
      <c r="AW46" s="709"/>
      <c r="AX46" s="709"/>
      <c r="AY46" s="709"/>
      <c r="AZ46" s="709"/>
      <c r="BA46" s="710"/>
    </row>
    <row r="47" spans="1:53" s="54" customFormat="1" ht="13.5" customHeight="1">
      <c r="A47" s="54">
        <v>39</v>
      </c>
      <c r="C47" s="56"/>
      <c r="D47" s="766">
        <f>IF(ISNA(VLOOKUP(A21,入力シート!$B$112:$AG$131,3,FALSE)),"",VLOOKUP(A21,入力シート!$B$112:$AG$131,3,FALSE))</f>
        <v>0</v>
      </c>
      <c r="E47" s="766"/>
      <c r="F47" s="766"/>
      <c r="G47" s="766"/>
      <c r="H47" s="766"/>
      <c r="I47" s="766"/>
      <c r="J47" s="766"/>
      <c r="K47" s="766"/>
      <c r="L47" s="767"/>
      <c r="M47" s="585" t="str">
        <f>IF(VLOOKUP(A21,入力シート!$B$112:$AG$131,20,FALSE)="","",VLOOKUP(A21,入力シート!$B$112:$AG$131,20,FALSE))</f>
        <v/>
      </c>
      <c r="N47" s="586"/>
      <c r="O47" s="586"/>
      <c r="P47" s="587"/>
      <c r="Q47" s="601">
        <f>IF(ISNA(VLOOKUP(A21,入力シート!$B$112:$AG$131,25,FALSE)),"",VLOOKUP(A21,入力シート!$B$112:$AG$131,20,FALSE))</f>
        <v>0</v>
      </c>
      <c r="R47" s="602"/>
      <c r="S47" s="602"/>
      <c r="T47" s="602"/>
      <c r="U47" s="57" t="str">
        <f t="shared" si="11"/>
        <v/>
      </c>
      <c r="V47" s="590" t="str">
        <f t="shared" si="12"/>
        <v/>
      </c>
      <c r="W47" s="591"/>
      <c r="X47" s="585" t="str">
        <f>IF(U47="","",IF(($M$89-(SUM(入力シート!$AS$152:$AV$171,入力シート!$AS$176:$AV$185)))&gt;(入力シート!$T$12/入力シート!$BC$15),入力シート!$T$12*(入力シート!U124/($M$89-(SUM(入力シート!$AS$152:$AV$171,入力シート!$AS$176:$AV$185)))),入力シート!U124*入力シート!$BC$15))</f>
        <v/>
      </c>
      <c r="Y47" s="586"/>
      <c r="Z47" s="586"/>
      <c r="AA47" s="587"/>
      <c r="AB47" s="585" t="str">
        <f t="shared" si="13"/>
        <v/>
      </c>
      <c r="AC47" s="586"/>
      <c r="AD47" s="586"/>
      <c r="AE47" s="587"/>
      <c r="AF47" s="728"/>
      <c r="AG47" s="729"/>
      <c r="AH47" s="729"/>
      <c r="AI47" s="730"/>
      <c r="AJ47" s="705"/>
      <c r="AK47" s="706"/>
      <c r="AL47" s="709" t="str">
        <f>IF(M47="","",(VLOOKUP(A21,入力シート!$B$112:$AG$131,12,0)))</f>
        <v/>
      </c>
      <c r="AM47" s="709"/>
      <c r="AN47" s="709"/>
      <c r="AO47" s="709"/>
      <c r="AP47" s="709"/>
      <c r="AQ47" s="709"/>
      <c r="AR47" s="709"/>
      <c r="AS47" s="709"/>
      <c r="AT47" s="709"/>
      <c r="AU47" s="709"/>
      <c r="AV47" s="709"/>
      <c r="AW47" s="709"/>
      <c r="AX47" s="709"/>
      <c r="AY47" s="709"/>
      <c r="AZ47" s="709"/>
      <c r="BA47" s="710"/>
    </row>
    <row r="48" spans="1:53" s="54" customFormat="1" ht="13.5" customHeight="1">
      <c r="A48" s="54">
        <v>40</v>
      </c>
      <c r="C48" s="56"/>
      <c r="D48" s="766">
        <f>IF(ISNA(VLOOKUP(A22,入力シート!$B$112:$AG$131,3,FALSE)),"",VLOOKUP(A22,入力シート!$B$112:$AG$131,3,FALSE))</f>
        <v>0</v>
      </c>
      <c r="E48" s="766"/>
      <c r="F48" s="766"/>
      <c r="G48" s="766"/>
      <c r="H48" s="766"/>
      <c r="I48" s="766"/>
      <c r="J48" s="766"/>
      <c r="K48" s="766"/>
      <c r="L48" s="767"/>
      <c r="M48" s="585" t="str">
        <f>IF(VLOOKUP(A22,入力シート!$B$112:$AG$131,20,FALSE)="","",VLOOKUP(A22,入力シート!$B$112:$AG$131,20,FALSE))</f>
        <v/>
      </c>
      <c r="N48" s="586"/>
      <c r="O48" s="586"/>
      <c r="P48" s="587"/>
      <c r="Q48" s="601">
        <f>IF(ISNA(VLOOKUP(A22,入力シート!$B$112:$AG$131,25,FALSE)),"",VLOOKUP(A22,入力シート!$B$112:$AG$131,20,FALSE))</f>
        <v>0</v>
      </c>
      <c r="R48" s="602"/>
      <c r="S48" s="602"/>
      <c r="T48" s="602"/>
      <c r="U48" s="57" t="str">
        <f t="shared" si="11"/>
        <v/>
      </c>
      <c r="V48" s="590" t="str">
        <f t="shared" si="12"/>
        <v/>
      </c>
      <c r="W48" s="591"/>
      <c r="X48" s="585" t="str">
        <f>IF(U48="","",IF(($M$89-(SUM(入力シート!$AS$152:$AV$171,入力シート!$AS$176:$AV$185)))&gt;(入力シート!$T$12/入力シート!$BC$15),入力シート!$T$12*(入力シート!U125/($M$89-(SUM(入力シート!$AS$152:$AV$171,入力シート!$AS$176:$AV$185)))),入力シート!U125*入力シート!$BC$15))</f>
        <v/>
      </c>
      <c r="Y48" s="586"/>
      <c r="Z48" s="586"/>
      <c r="AA48" s="587"/>
      <c r="AB48" s="585" t="str">
        <f t="shared" si="13"/>
        <v/>
      </c>
      <c r="AC48" s="586"/>
      <c r="AD48" s="586"/>
      <c r="AE48" s="587"/>
      <c r="AF48" s="728"/>
      <c r="AG48" s="729"/>
      <c r="AH48" s="729"/>
      <c r="AI48" s="730"/>
      <c r="AJ48" s="705"/>
      <c r="AK48" s="706"/>
      <c r="AL48" s="709" t="str">
        <f>IF(M48="","",(VLOOKUP(A22,入力シート!$B$112:$AG$131,12,0)))</f>
        <v/>
      </c>
      <c r="AM48" s="709"/>
      <c r="AN48" s="709"/>
      <c r="AO48" s="709"/>
      <c r="AP48" s="709"/>
      <c r="AQ48" s="709"/>
      <c r="AR48" s="709"/>
      <c r="AS48" s="709"/>
      <c r="AT48" s="709"/>
      <c r="AU48" s="709"/>
      <c r="AV48" s="709"/>
      <c r="AW48" s="709"/>
      <c r="AX48" s="709"/>
      <c r="AY48" s="709"/>
      <c r="AZ48" s="709"/>
      <c r="BA48" s="710"/>
    </row>
    <row r="49" spans="1:54" s="54" customFormat="1" ht="13.5" customHeight="1">
      <c r="A49" s="54">
        <v>41</v>
      </c>
      <c r="C49" s="56"/>
      <c r="D49" s="766">
        <f>IF(ISNA(VLOOKUP(A23,入力シート!$B$112:$AG$131,3,FALSE)),"",VLOOKUP(A23,入力シート!$B$112:$AG$131,3,FALSE))</f>
        <v>0</v>
      </c>
      <c r="E49" s="766"/>
      <c r="F49" s="766"/>
      <c r="G49" s="766"/>
      <c r="H49" s="766"/>
      <c r="I49" s="766"/>
      <c r="J49" s="766"/>
      <c r="K49" s="766"/>
      <c r="L49" s="767"/>
      <c r="M49" s="585" t="str">
        <f>IF(VLOOKUP(A23,入力シート!$B$112:$AG$131,20,FALSE)="","",VLOOKUP(A23,入力シート!$B$112:$AG$131,20,FALSE))</f>
        <v/>
      </c>
      <c r="N49" s="586"/>
      <c r="O49" s="586"/>
      <c r="P49" s="587"/>
      <c r="Q49" s="601">
        <f>IF(ISNA(VLOOKUP(A23,入力シート!$B$112:$AG$131,25,FALSE)),"",VLOOKUP(A23,入力シート!$B$112:$AG$131,20,FALSE))</f>
        <v>0</v>
      </c>
      <c r="R49" s="602"/>
      <c r="S49" s="602"/>
      <c r="T49" s="602"/>
      <c r="U49" s="57" t="str">
        <f t="shared" si="11"/>
        <v/>
      </c>
      <c r="V49" s="590" t="str">
        <f t="shared" si="12"/>
        <v/>
      </c>
      <c r="W49" s="591"/>
      <c r="X49" s="585" t="str">
        <f>IF(U49="","",IF(($M$89-(SUM(入力シート!$AS$152:$AV$171,入力シート!$AS$176:$AV$185)))&gt;(入力シート!$T$12/入力シート!$BC$15),入力シート!$T$12*(入力シート!U126/($M$89-(SUM(入力シート!$AS$152:$AV$171,入力シート!$AS$176:$AV$185)))),入力シート!U126*入力シート!$BC$15))</f>
        <v/>
      </c>
      <c r="Y49" s="586"/>
      <c r="Z49" s="586"/>
      <c r="AA49" s="587"/>
      <c r="AB49" s="585" t="str">
        <f t="shared" si="13"/>
        <v/>
      </c>
      <c r="AC49" s="586"/>
      <c r="AD49" s="586"/>
      <c r="AE49" s="587"/>
      <c r="AF49" s="728"/>
      <c r="AG49" s="729"/>
      <c r="AH49" s="729"/>
      <c r="AI49" s="730"/>
      <c r="AJ49" s="705"/>
      <c r="AK49" s="706"/>
      <c r="AL49" s="709" t="str">
        <f>IF(M49="","",(VLOOKUP(A23,入力シート!$B$112:$AG$131,12,0)))</f>
        <v/>
      </c>
      <c r="AM49" s="709"/>
      <c r="AN49" s="709"/>
      <c r="AO49" s="709"/>
      <c r="AP49" s="709"/>
      <c r="AQ49" s="709"/>
      <c r="AR49" s="709"/>
      <c r="AS49" s="709"/>
      <c r="AT49" s="709"/>
      <c r="AU49" s="709"/>
      <c r="AV49" s="709"/>
      <c r="AW49" s="709"/>
      <c r="AX49" s="709"/>
      <c r="AY49" s="709"/>
      <c r="AZ49" s="709"/>
      <c r="BA49" s="710"/>
    </row>
    <row r="50" spans="1:54" s="54" customFormat="1" ht="13.5" customHeight="1">
      <c r="C50" s="56"/>
      <c r="D50" s="766">
        <f>IF(ISNA(VLOOKUP(A24,入力シート!$B$112:$AG$131,3,FALSE)),"",VLOOKUP(A24,入力シート!$B$112:$AG$131,3,FALSE))</f>
        <v>0</v>
      </c>
      <c r="E50" s="766"/>
      <c r="F50" s="766"/>
      <c r="G50" s="766"/>
      <c r="H50" s="766"/>
      <c r="I50" s="766"/>
      <c r="J50" s="766"/>
      <c r="K50" s="766"/>
      <c r="L50" s="767"/>
      <c r="M50" s="585" t="str">
        <f>IF(VLOOKUP(A24,入力シート!$B$112:$AG$131,20,FALSE)="","",VLOOKUP(A24,入力シート!$B$112:$AG$131,20,FALSE))</f>
        <v/>
      </c>
      <c r="N50" s="586"/>
      <c r="O50" s="586"/>
      <c r="P50" s="587"/>
      <c r="Q50" s="601">
        <f>IF(ISNA(VLOOKUP(A24,入力シート!$B$112:$AG$131,25,FALSE)),"",VLOOKUP(A24,入力シート!$B$112:$AG$131,20,FALSE))</f>
        <v>0</v>
      </c>
      <c r="R50" s="602"/>
      <c r="S50" s="602"/>
      <c r="T50" s="602"/>
      <c r="U50" s="57" t="str">
        <f t="shared" si="11"/>
        <v/>
      </c>
      <c r="V50" s="590" t="str">
        <f t="shared" si="12"/>
        <v/>
      </c>
      <c r="W50" s="591"/>
      <c r="X50" s="585" t="str">
        <f>IF(U50="","",IF(($M$89-(SUM(入力シート!$AS$152:$AV$171,入力シート!$AS$176:$AV$185)))&gt;(入力シート!$T$12/入力シート!$BC$15),入力シート!$T$12*(入力シート!U127/($M$89-(SUM(入力シート!$AS$152:$AV$171,入力シート!$AS$176:$AV$185)))),入力シート!U127*入力シート!$BC$15))</f>
        <v/>
      </c>
      <c r="Y50" s="586"/>
      <c r="Z50" s="586"/>
      <c r="AA50" s="587"/>
      <c r="AB50" s="585" t="str">
        <f t="shared" si="13"/>
        <v/>
      </c>
      <c r="AC50" s="586"/>
      <c r="AD50" s="586"/>
      <c r="AE50" s="587"/>
      <c r="AF50" s="728"/>
      <c r="AG50" s="729"/>
      <c r="AH50" s="729"/>
      <c r="AI50" s="730"/>
      <c r="AJ50" s="705"/>
      <c r="AK50" s="706"/>
      <c r="AL50" s="709" t="str">
        <f>IF(M50="","",(VLOOKUP(A24,入力シート!$B$112:$AG$131,12,0)))</f>
        <v/>
      </c>
      <c r="AM50" s="709"/>
      <c r="AN50" s="709"/>
      <c r="AO50" s="709"/>
      <c r="AP50" s="709"/>
      <c r="AQ50" s="709"/>
      <c r="AR50" s="709"/>
      <c r="AS50" s="709"/>
      <c r="AT50" s="709"/>
      <c r="AU50" s="709"/>
      <c r="AV50" s="709"/>
      <c r="AW50" s="709"/>
      <c r="AX50" s="709"/>
      <c r="AY50" s="709"/>
      <c r="AZ50" s="709"/>
      <c r="BA50" s="710"/>
    </row>
    <row r="51" spans="1:54" s="54" customFormat="1" ht="13.5" customHeight="1">
      <c r="C51" s="56"/>
      <c r="D51" s="766">
        <f>IF(ISNA(VLOOKUP(A25,入力シート!$B$112:$AG$131,3,FALSE)),"",VLOOKUP(A25,入力シート!$B$112:$AG$131,3,FALSE))</f>
        <v>0</v>
      </c>
      <c r="E51" s="766"/>
      <c r="F51" s="766"/>
      <c r="G51" s="766"/>
      <c r="H51" s="766"/>
      <c r="I51" s="766"/>
      <c r="J51" s="766"/>
      <c r="K51" s="766"/>
      <c r="L51" s="767"/>
      <c r="M51" s="585" t="str">
        <f>IF(VLOOKUP(A25,入力シート!$B$112:$AG$131,20,FALSE)="","",VLOOKUP(A25,入力シート!$B$112:$AG$131,20,FALSE))</f>
        <v/>
      </c>
      <c r="N51" s="586"/>
      <c r="O51" s="586"/>
      <c r="P51" s="587"/>
      <c r="Q51" s="601">
        <f>IF(ISNA(VLOOKUP(A25,入力シート!$B$112:$AG$131,25,FALSE)),"",VLOOKUP(A25,入力シート!$B$112:$AG$131,20,FALSE))</f>
        <v>0</v>
      </c>
      <c r="R51" s="602"/>
      <c r="S51" s="602"/>
      <c r="T51" s="602"/>
      <c r="U51" s="57" t="str">
        <f t="shared" si="11"/>
        <v/>
      </c>
      <c r="V51" s="590" t="str">
        <f t="shared" si="12"/>
        <v/>
      </c>
      <c r="W51" s="591"/>
      <c r="X51" s="585" t="str">
        <f>IF(U51="","",IF(($M$89-(SUM(入力シート!$AS$152:$AV$171,入力シート!$AS$176:$AV$185)))&gt;(入力シート!$T$12/入力シート!$BC$15),入力シート!$T$12*(入力シート!U128/($M$89-(SUM(入力シート!$AS$152:$AV$171,入力シート!$AS$176:$AV$185)))),入力シート!U128*入力シート!$BC$15))</f>
        <v/>
      </c>
      <c r="Y51" s="586"/>
      <c r="Z51" s="586"/>
      <c r="AA51" s="587"/>
      <c r="AB51" s="585" t="str">
        <f t="shared" si="13"/>
        <v/>
      </c>
      <c r="AC51" s="586"/>
      <c r="AD51" s="586"/>
      <c r="AE51" s="587"/>
      <c r="AF51" s="728"/>
      <c r="AG51" s="729"/>
      <c r="AH51" s="729"/>
      <c r="AI51" s="730"/>
      <c r="AJ51" s="705"/>
      <c r="AK51" s="706"/>
      <c r="AL51" s="709" t="str">
        <f>IF(M51="","",(VLOOKUP(A25,入力シート!$B$112:$AG$131,12,0)))</f>
        <v/>
      </c>
      <c r="AM51" s="709"/>
      <c r="AN51" s="709"/>
      <c r="AO51" s="709"/>
      <c r="AP51" s="709"/>
      <c r="AQ51" s="709"/>
      <c r="AR51" s="709"/>
      <c r="AS51" s="709"/>
      <c r="AT51" s="709"/>
      <c r="AU51" s="709"/>
      <c r="AV51" s="709"/>
      <c r="AW51" s="709"/>
      <c r="AX51" s="709"/>
      <c r="AY51" s="709"/>
      <c r="AZ51" s="709"/>
      <c r="BA51" s="710"/>
    </row>
    <row r="52" spans="1:54" s="54" customFormat="1" ht="13.5" customHeight="1">
      <c r="C52" s="56"/>
      <c r="D52" s="766">
        <f>IF(ISNA(VLOOKUP(A26,入力シート!$B$112:$AG$131,3,FALSE)),"",VLOOKUP(A26,入力シート!$B$112:$AG$131,3,FALSE))</f>
        <v>0</v>
      </c>
      <c r="E52" s="766"/>
      <c r="F52" s="766"/>
      <c r="G52" s="766"/>
      <c r="H52" s="766"/>
      <c r="I52" s="766"/>
      <c r="J52" s="766"/>
      <c r="K52" s="766"/>
      <c r="L52" s="767"/>
      <c r="M52" s="585" t="str">
        <f>IF(VLOOKUP(A26,入力シート!$B$112:$AG$131,20,FALSE)="","",VLOOKUP(A26,入力シート!$B$112:$AG$131,20,FALSE))</f>
        <v/>
      </c>
      <c r="N52" s="586"/>
      <c r="O52" s="586"/>
      <c r="P52" s="587"/>
      <c r="Q52" s="601">
        <f>IF(ISNA(VLOOKUP(A26,入力シート!$B$112:$AG$131,25,FALSE)),"",VLOOKUP(A26,入力シート!$B$112:$AG$131,20,FALSE))</f>
        <v>0</v>
      </c>
      <c r="R52" s="602"/>
      <c r="S52" s="602"/>
      <c r="T52" s="602"/>
      <c r="U52" s="57" t="str">
        <f t="shared" si="11"/>
        <v/>
      </c>
      <c r="V52" s="590" t="str">
        <f t="shared" si="12"/>
        <v/>
      </c>
      <c r="W52" s="591"/>
      <c r="X52" s="585" t="str">
        <f>IF(U52="","",IF(($M$89-(SUM(入力シート!$AS$152:$AV$171,入力シート!$AS$176:$AV$185)))&gt;(入力シート!$T$12/入力シート!$BC$15),入力シート!$T$12*(入力シート!U129/($M$89-(SUM(入力シート!$AS$152:$AV$171,入力シート!$AS$176:$AV$185)))),入力シート!U129*入力シート!$BC$15))</f>
        <v/>
      </c>
      <c r="Y52" s="586"/>
      <c r="Z52" s="586"/>
      <c r="AA52" s="587"/>
      <c r="AB52" s="585" t="str">
        <f t="shared" si="13"/>
        <v/>
      </c>
      <c r="AC52" s="586"/>
      <c r="AD52" s="586"/>
      <c r="AE52" s="587"/>
      <c r="AF52" s="728"/>
      <c r="AG52" s="729"/>
      <c r="AH52" s="729"/>
      <c r="AI52" s="730"/>
      <c r="AJ52" s="705"/>
      <c r="AK52" s="706"/>
      <c r="AL52" s="709" t="str">
        <f>IF(M52="","",(VLOOKUP(A26,入力シート!$B$112:$AG$131,12,0)))</f>
        <v/>
      </c>
      <c r="AM52" s="709"/>
      <c r="AN52" s="709"/>
      <c r="AO52" s="709"/>
      <c r="AP52" s="709"/>
      <c r="AQ52" s="709"/>
      <c r="AR52" s="709"/>
      <c r="AS52" s="709"/>
      <c r="AT52" s="709"/>
      <c r="AU52" s="709"/>
      <c r="AV52" s="709"/>
      <c r="AW52" s="709"/>
      <c r="AX52" s="709"/>
      <c r="AY52" s="709"/>
      <c r="AZ52" s="709"/>
      <c r="BA52" s="710"/>
    </row>
    <row r="53" spans="1:54" s="54" customFormat="1" ht="13.5" customHeight="1">
      <c r="C53" s="56"/>
      <c r="D53" s="766">
        <f>IF(ISNA(VLOOKUP(A27,入力シート!$B$112:$AG$131,3,FALSE)),"",VLOOKUP(A27,入力シート!$B$112:$AG$131,3,FALSE))</f>
        <v>0</v>
      </c>
      <c r="E53" s="766"/>
      <c r="F53" s="766"/>
      <c r="G53" s="766"/>
      <c r="H53" s="766"/>
      <c r="I53" s="766"/>
      <c r="J53" s="766"/>
      <c r="K53" s="766"/>
      <c r="L53" s="767"/>
      <c r="M53" s="585" t="str">
        <f>IF(VLOOKUP(A27,入力シート!$B$112:$AG$131,20,FALSE)="","",VLOOKUP(A27,入力シート!$B$112:$AG$131,20,FALSE))</f>
        <v/>
      </c>
      <c r="N53" s="586"/>
      <c r="O53" s="586"/>
      <c r="P53" s="587"/>
      <c r="Q53" s="601">
        <f>IF(ISNA(VLOOKUP(A27,入力シート!$B$112:$AG$131,25,FALSE)),"",VLOOKUP(A27,入力シート!$B$112:$AG$131,20,FALSE))</f>
        <v>0</v>
      </c>
      <c r="R53" s="602"/>
      <c r="S53" s="602"/>
      <c r="T53" s="602"/>
      <c r="U53" s="57" t="str">
        <f t="shared" si="11"/>
        <v/>
      </c>
      <c r="V53" s="590" t="str">
        <f t="shared" si="12"/>
        <v/>
      </c>
      <c r="W53" s="591"/>
      <c r="X53" s="585" t="str">
        <f>IF(U53="","",IF(($M$89-(SUM(入力シート!$AS$152:$AV$171,入力シート!$AS$176:$AV$185)))&gt;(入力シート!$T$12/入力シート!$BC$15),入力シート!$T$12*(入力シート!U130/($M$89-(SUM(入力シート!$AS$152:$AV$171,入力シート!$AS$176:$AV$185)))),入力シート!U130*入力シート!$BC$15))</f>
        <v/>
      </c>
      <c r="Y53" s="586"/>
      <c r="Z53" s="586"/>
      <c r="AA53" s="587"/>
      <c r="AB53" s="585" t="str">
        <f t="shared" si="13"/>
        <v/>
      </c>
      <c r="AC53" s="586"/>
      <c r="AD53" s="586"/>
      <c r="AE53" s="587"/>
      <c r="AF53" s="728"/>
      <c r="AG53" s="729"/>
      <c r="AH53" s="729"/>
      <c r="AI53" s="730"/>
      <c r="AJ53" s="705"/>
      <c r="AK53" s="706"/>
      <c r="AL53" s="709" t="str">
        <f>IF(M53="","",(VLOOKUP(A27,入力シート!$B$112:$AG$131,12,0)))</f>
        <v/>
      </c>
      <c r="AM53" s="709"/>
      <c r="AN53" s="709"/>
      <c r="AO53" s="709"/>
      <c r="AP53" s="709"/>
      <c r="AQ53" s="709"/>
      <c r="AR53" s="709"/>
      <c r="AS53" s="709"/>
      <c r="AT53" s="709"/>
      <c r="AU53" s="709"/>
      <c r="AV53" s="709"/>
      <c r="AW53" s="709"/>
      <c r="AX53" s="709"/>
      <c r="AY53" s="709"/>
      <c r="AZ53" s="709"/>
      <c r="BA53" s="710"/>
    </row>
    <row r="54" spans="1:54" s="54" customFormat="1" ht="13.5" customHeight="1">
      <c r="C54" s="56"/>
      <c r="D54" s="766">
        <f>IF(ISNA(VLOOKUP(A28,入力シート!$B$112:$AG$131,3,FALSE)),"",VLOOKUP(A28,入力シート!$B$112:$AG$131,3,FALSE))</f>
        <v>0</v>
      </c>
      <c r="E54" s="766"/>
      <c r="F54" s="766"/>
      <c r="G54" s="766"/>
      <c r="H54" s="766"/>
      <c r="I54" s="766"/>
      <c r="J54" s="766"/>
      <c r="K54" s="766"/>
      <c r="L54" s="767"/>
      <c r="M54" s="585" t="str">
        <f>IF(VLOOKUP(A28,入力シート!$B$112:$AG$131,20,FALSE)="","",VLOOKUP(A28,入力シート!$B$112:$AG$131,20,FALSE))</f>
        <v/>
      </c>
      <c r="N54" s="586"/>
      <c r="O54" s="586"/>
      <c r="P54" s="587"/>
      <c r="Q54" s="601">
        <f>IF(ISNA(VLOOKUP(A28,入力シート!$B$112:$AG$131,25,FALSE)),"",VLOOKUP(A28,入力シート!$B$112:$AG$131,20,FALSE))</f>
        <v>0</v>
      </c>
      <c r="R54" s="602"/>
      <c r="S54" s="602"/>
      <c r="T54" s="602"/>
      <c r="U54" s="57" t="str">
        <f t="shared" si="11"/>
        <v/>
      </c>
      <c r="V54" s="590" t="str">
        <f t="shared" si="12"/>
        <v/>
      </c>
      <c r="W54" s="591"/>
      <c r="X54" s="585" t="str">
        <f>IF(U54="","",IF(($M$89-(SUM(入力シート!$AS$152:$AV$171,入力シート!$AS$176:$AV$185)))&gt;(入力シート!$T$12/入力シート!$BC$15),入力シート!$T$12*(入力シート!U131/($M$89-(SUM(入力シート!$AS$152:$AV$171,入力シート!$AS$176:$AV$185)))),入力シート!U131*入力シート!$BC$15))</f>
        <v/>
      </c>
      <c r="Y54" s="586"/>
      <c r="Z54" s="586"/>
      <c r="AA54" s="587"/>
      <c r="AB54" s="585" t="str">
        <f t="shared" si="13"/>
        <v/>
      </c>
      <c r="AC54" s="586"/>
      <c r="AD54" s="586"/>
      <c r="AE54" s="587"/>
      <c r="AF54" s="728"/>
      <c r="AG54" s="729"/>
      <c r="AH54" s="729"/>
      <c r="AI54" s="730"/>
      <c r="AJ54" s="707"/>
      <c r="AK54" s="708"/>
      <c r="AL54" s="709" t="str">
        <f>IF(M54="","",(VLOOKUP(A28,入力シート!$B$112:$AG$131,12,0)))</f>
        <v/>
      </c>
      <c r="AM54" s="709"/>
      <c r="AN54" s="709"/>
      <c r="AO54" s="709"/>
      <c r="AP54" s="709"/>
      <c r="AQ54" s="709"/>
      <c r="AR54" s="709"/>
      <c r="AS54" s="709"/>
      <c r="AT54" s="709"/>
      <c r="AU54" s="709"/>
      <c r="AV54" s="709"/>
      <c r="AW54" s="709"/>
      <c r="AX54" s="709"/>
      <c r="AY54" s="709"/>
      <c r="AZ54" s="709"/>
      <c r="BA54" s="710"/>
    </row>
    <row r="55" spans="1:54" s="54" customFormat="1" ht="13.5" customHeight="1">
      <c r="C55" s="744" t="s">
        <v>285</v>
      </c>
      <c r="D55" s="583"/>
      <c r="E55" s="583"/>
      <c r="F55" s="583"/>
      <c r="G55" s="583"/>
      <c r="H55" s="583"/>
      <c r="I55" s="583"/>
      <c r="J55" s="583"/>
      <c r="K55" s="583"/>
      <c r="L55" s="584"/>
      <c r="M55" s="585"/>
      <c r="N55" s="586"/>
      <c r="O55" s="586"/>
      <c r="P55" s="587"/>
      <c r="Q55" s="588"/>
      <c r="R55" s="589"/>
      <c r="S55" s="589"/>
      <c r="T55" s="589"/>
      <c r="U55" s="57"/>
      <c r="V55" s="590"/>
      <c r="W55" s="591"/>
      <c r="X55" s="585"/>
      <c r="Y55" s="586"/>
      <c r="Z55" s="586"/>
      <c r="AA55" s="587"/>
      <c r="AB55" s="585"/>
      <c r="AC55" s="586"/>
      <c r="AD55" s="586"/>
      <c r="AE55" s="587"/>
      <c r="AF55" s="728"/>
      <c r="AG55" s="729"/>
      <c r="AH55" s="729"/>
      <c r="AI55" s="730"/>
      <c r="AJ55" s="600"/>
      <c r="AK55" s="600"/>
      <c r="AL55" s="600"/>
      <c r="AM55" s="600"/>
      <c r="AN55" s="590"/>
      <c r="AO55" s="590"/>
      <c r="AP55" s="590"/>
      <c r="AQ55" s="590"/>
      <c r="AR55" s="590"/>
      <c r="AS55" s="590"/>
      <c r="AT55" s="590"/>
      <c r="AU55" s="590"/>
      <c r="AV55" s="590"/>
      <c r="AW55" s="590"/>
      <c r="AX55" s="583"/>
      <c r="AY55" s="583"/>
      <c r="AZ55" s="583"/>
      <c r="BA55" s="777"/>
    </row>
    <row r="56" spans="1:54" s="54" customFormat="1" ht="13.5" customHeight="1">
      <c r="C56" s="56"/>
      <c r="D56" s="583" t="s">
        <v>286</v>
      </c>
      <c r="E56" s="583"/>
      <c r="F56" s="583"/>
      <c r="G56" s="583"/>
      <c r="H56" s="583"/>
      <c r="I56" s="583"/>
      <c r="J56" s="583"/>
      <c r="K56" s="583"/>
      <c r="L56" s="584"/>
      <c r="M56" s="585"/>
      <c r="N56" s="586"/>
      <c r="O56" s="586"/>
      <c r="P56" s="587"/>
      <c r="Q56" s="588"/>
      <c r="R56" s="589"/>
      <c r="S56" s="589"/>
      <c r="T56" s="589"/>
      <c r="U56" s="589"/>
      <c r="V56" s="589"/>
      <c r="W56" s="718"/>
      <c r="X56" s="585"/>
      <c r="Y56" s="586"/>
      <c r="Z56" s="586"/>
      <c r="AA56" s="587"/>
      <c r="AB56" s="585"/>
      <c r="AC56" s="586"/>
      <c r="AD56" s="586"/>
      <c r="AE56" s="587"/>
      <c r="AF56" s="728"/>
      <c r="AG56" s="729"/>
      <c r="AH56" s="729"/>
      <c r="AI56" s="730"/>
      <c r="AJ56" s="600"/>
      <c r="AK56" s="600"/>
      <c r="AL56" s="600"/>
      <c r="AM56" s="600"/>
      <c r="AN56" s="590"/>
      <c r="AO56" s="590"/>
      <c r="AP56" s="590"/>
      <c r="AQ56" s="590"/>
      <c r="AR56" s="590"/>
      <c r="AS56" s="590"/>
      <c r="AT56" s="590"/>
      <c r="AU56" s="590"/>
      <c r="AV56" s="590"/>
      <c r="AW56" s="590"/>
      <c r="AX56" s="583"/>
      <c r="AY56" s="583"/>
      <c r="AZ56" s="583"/>
      <c r="BA56" s="777"/>
    </row>
    <row r="57" spans="1:54" s="54" customFormat="1" ht="13.5" customHeight="1">
      <c r="C57" s="56"/>
      <c r="D57" s="745" t="str">
        <f>"　　　"&amp;(入力シート!U152) &amp;"  "&amp; (入力シート!Y152)</f>
        <v xml:space="preserve">　　　  </v>
      </c>
      <c r="E57" s="583"/>
      <c r="F57" s="583"/>
      <c r="G57" s="583"/>
      <c r="H57" s="583"/>
      <c r="I57" s="583"/>
      <c r="J57" s="583"/>
      <c r="K57" s="583"/>
      <c r="L57" s="584"/>
      <c r="M57" s="585" t="str">
        <f>IF(ISNA(VLOOKUP(A9,入力シート!$B$152:$AR$171,36,FALSE)),"",VLOOKUP(A9,入力シート!$B$152:$AR$171,36,FALSE))</f>
        <v/>
      </c>
      <c r="N57" s="586"/>
      <c r="O57" s="586"/>
      <c r="P57" s="587"/>
      <c r="Q57" s="714" t="str">
        <f>IF($M57="","","備考欄・別添報告書参照")</f>
        <v/>
      </c>
      <c r="R57" s="590"/>
      <c r="S57" s="590"/>
      <c r="T57" s="590"/>
      <c r="U57" s="590"/>
      <c r="V57" s="590"/>
      <c r="W57" s="591"/>
      <c r="X57" s="585" t="str">
        <f>IF(M57="","",IF(($M$89-(SUM(入力シート!$AS$152:$AV$171,入力シート!$AS$176:$AV$185)))&gt;(入力シート!$T$12/入力シート!$BC$15),入力シート!$T$12*(入力シート!AO152/($M$89-(SUM(入力シート!$AS$152:$AV$171,入力シート!$AS$176:$AV$185)))),入力シート!AO152*入力シート!$BC$15))</f>
        <v/>
      </c>
      <c r="Y57" s="586"/>
      <c r="Z57" s="586"/>
      <c r="AA57" s="587"/>
      <c r="AB57" s="585" t="str">
        <f>IFERROR(M57-X57,"")</f>
        <v/>
      </c>
      <c r="AC57" s="586"/>
      <c r="AD57" s="586"/>
      <c r="AE57" s="587"/>
      <c r="AF57" s="728"/>
      <c r="AG57" s="729"/>
      <c r="AH57" s="729"/>
      <c r="AI57" s="730"/>
      <c r="AJ57" s="820" t="s">
        <v>287</v>
      </c>
      <c r="AK57" s="819">
        <f>VLOOKUP(A9,入力シート!$B$152:$BD$171,48,0)</f>
        <v>0</v>
      </c>
      <c r="AL57" s="819"/>
      <c r="AM57" s="819"/>
      <c r="AN57" s="819"/>
      <c r="AO57" s="819"/>
      <c r="AP57" s="819"/>
      <c r="AQ57" s="819"/>
      <c r="AR57" s="821" t="s">
        <v>288</v>
      </c>
      <c r="AS57" s="823">
        <f>VLOOKUP(A9,入力シート!$B$152:$AJ$171,28,0)</f>
        <v>0</v>
      </c>
      <c r="AT57" s="823"/>
      <c r="AU57" s="823"/>
      <c r="AV57" s="823"/>
      <c r="AW57" s="762" t="s">
        <v>289</v>
      </c>
      <c r="AX57" s="734">
        <f>VLOOKUP(A9,入力シート!$B$152:$AJ$171,32,0)</f>
        <v>0</v>
      </c>
      <c r="AY57" s="734"/>
      <c r="AZ57" s="734"/>
      <c r="BA57" s="822"/>
      <c r="BB57" s="67"/>
    </row>
    <row r="58" spans="1:54" s="54" customFormat="1" ht="13.5" customHeight="1">
      <c r="C58" s="56"/>
      <c r="D58" s="745" t="str">
        <f>"　　　"&amp;(入力シート!U153) &amp;"  "&amp; (入力シート!Y153)</f>
        <v xml:space="preserve">　　　  </v>
      </c>
      <c r="E58" s="583"/>
      <c r="F58" s="583"/>
      <c r="G58" s="583"/>
      <c r="H58" s="583"/>
      <c r="I58" s="583"/>
      <c r="J58" s="583"/>
      <c r="K58" s="583"/>
      <c r="L58" s="584"/>
      <c r="M58" s="585" t="str">
        <f>IF(ISNA(VLOOKUP(A10,入力シート!$B$152:$AR$171,36,FALSE)),"",VLOOKUP(A10,入力シート!$B$152:$AR$171,36,FALSE))</f>
        <v/>
      </c>
      <c r="N58" s="586"/>
      <c r="O58" s="586"/>
      <c r="P58" s="587"/>
      <c r="Q58" s="714" t="str">
        <f t="shared" ref="Q58:Q76" si="14">IF($M58="","","備考欄・別添報告書参照")</f>
        <v/>
      </c>
      <c r="R58" s="590"/>
      <c r="S58" s="590"/>
      <c r="T58" s="590"/>
      <c r="U58" s="590"/>
      <c r="V58" s="590"/>
      <c r="W58" s="591"/>
      <c r="X58" s="585" t="str">
        <f>IF(M58="","",IF(($M$89-(SUM(入力シート!$AS$152:$AV$171,入力シート!$AS$176:$AV$185)))&gt;(入力シート!$T$12/入力シート!$BC$15),入力シート!$T$12*(入力シート!AO153/($M$89-(SUM(入力シート!$AS$152:$AV$171,入力シート!$AS$176:$AV$185)))),入力シート!AO153*入力シート!$BC$15))</f>
        <v/>
      </c>
      <c r="Y58" s="586"/>
      <c r="Z58" s="586"/>
      <c r="AA58" s="587"/>
      <c r="AB58" s="585" t="str">
        <f t="shared" ref="AB58:AB59" si="15">IFERROR(M58-X58,"")</f>
        <v/>
      </c>
      <c r="AC58" s="586"/>
      <c r="AD58" s="586"/>
      <c r="AE58" s="587"/>
      <c r="AF58" s="728"/>
      <c r="AG58" s="729"/>
      <c r="AH58" s="729"/>
      <c r="AI58" s="730"/>
      <c r="AJ58" s="820"/>
      <c r="AK58" s="819">
        <f>VLOOKUP(A10,入力シート!$B$152:$BD$171,48,0)</f>
        <v>0</v>
      </c>
      <c r="AL58" s="819"/>
      <c r="AM58" s="819"/>
      <c r="AN58" s="819"/>
      <c r="AO58" s="819"/>
      <c r="AP58" s="819"/>
      <c r="AQ58" s="819"/>
      <c r="AR58" s="821"/>
      <c r="AS58" s="823">
        <f>VLOOKUP(A10,入力シート!$B$152:$AJ$171,28,0)</f>
        <v>0</v>
      </c>
      <c r="AT58" s="823"/>
      <c r="AU58" s="823"/>
      <c r="AV58" s="823"/>
      <c r="AW58" s="762"/>
      <c r="AX58" s="734">
        <f>VLOOKUP(A10,入力シート!$B$152:$AJ$171,32,0)</f>
        <v>0</v>
      </c>
      <c r="AY58" s="734"/>
      <c r="AZ58" s="734"/>
      <c r="BA58" s="822"/>
      <c r="BB58" s="67"/>
    </row>
    <row r="59" spans="1:54" s="54" customFormat="1" ht="13.5" customHeight="1">
      <c r="C59" s="56"/>
      <c r="D59" s="745" t="str">
        <f>"　　　"&amp;(入力シート!U154) &amp;"  "&amp; (入力シート!Y154)</f>
        <v xml:space="preserve">　　　  </v>
      </c>
      <c r="E59" s="583"/>
      <c r="F59" s="583"/>
      <c r="G59" s="583"/>
      <c r="H59" s="583"/>
      <c r="I59" s="583"/>
      <c r="J59" s="583"/>
      <c r="K59" s="583"/>
      <c r="L59" s="584"/>
      <c r="M59" s="585" t="str">
        <f>IF(ISNA(VLOOKUP(A11,入力シート!$B$152:$AR$171,36,FALSE)),"",VLOOKUP(A11,入力シート!$B$152:$AR$171,36,FALSE))</f>
        <v/>
      </c>
      <c r="N59" s="586"/>
      <c r="O59" s="586"/>
      <c r="P59" s="587"/>
      <c r="Q59" s="714" t="str">
        <f t="shared" si="14"/>
        <v/>
      </c>
      <c r="R59" s="590"/>
      <c r="S59" s="590"/>
      <c r="T59" s="590"/>
      <c r="U59" s="590"/>
      <c r="V59" s="590"/>
      <c r="W59" s="591"/>
      <c r="X59" s="585" t="str">
        <f>IF(M59="","",IF(($M$89-(SUM(入力シート!$AS$152:$AV$171,入力シート!$AS$176:$AV$185)))&gt;(入力シート!$T$12/入力シート!$BC$15),入力シート!$T$12*(入力シート!AO154/($M$89-(SUM(入力シート!$AS$152:$AV$171,入力シート!$AS$176:$AV$185)))),入力シート!AO154*入力シート!$BC$15))</f>
        <v/>
      </c>
      <c r="Y59" s="586"/>
      <c r="Z59" s="586"/>
      <c r="AA59" s="587"/>
      <c r="AB59" s="585" t="str">
        <f t="shared" si="15"/>
        <v/>
      </c>
      <c r="AC59" s="586"/>
      <c r="AD59" s="586"/>
      <c r="AE59" s="587"/>
      <c r="AF59" s="728"/>
      <c r="AG59" s="729"/>
      <c r="AH59" s="729"/>
      <c r="AI59" s="730"/>
      <c r="AJ59" s="820"/>
      <c r="AK59" s="819">
        <f>VLOOKUP(A11,入力シート!$B$152:$BD$171,48,0)</f>
        <v>0</v>
      </c>
      <c r="AL59" s="819"/>
      <c r="AM59" s="819"/>
      <c r="AN59" s="819"/>
      <c r="AO59" s="819"/>
      <c r="AP59" s="819"/>
      <c r="AQ59" s="819"/>
      <c r="AR59" s="821"/>
      <c r="AS59" s="823">
        <f>VLOOKUP(A11,入力シート!$B$152:$AJ$171,28,0)</f>
        <v>0</v>
      </c>
      <c r="AT59" s="823"/>
      <c r="AU59" s="823"/>
      <c r="AV59" s="823"/>
      <c r="AW59" s="762"/>
      <c r="AX59" s="734">
        <f>VLOOKUP(A11,入力シート!$B$152:$AJ$171,32,0)</f>
        <v>0</v>
      </c>
      <c r="AY59" s="734"/>
      <c r="AZ59" s="734"/>
      <c r="BA59" s="822"/>
      <c r="BB59" s="67"/>
    </row>
    <row r="60" spans="1:54" s="54" customFormat="1" ht="13.5" customHeight="1">
      <c r="C60" s="56"/>
      <c r="D60" s="745" t="str">
        <f>"　　　"&amp;(入力シート!U155) &amp;"  "&amp; (入力シート!Y155)</f>
        <v xml:space="preserve">　　　  </v>
      </c>
      <c r="E60" s="583"/>
      <c r="F60" s="583"/>
      <c r="G60" s="583"/>
      <c r="H60" s="583"/>
      <c r="I60" s="583"/>
      <c r="J60" s="583"/>
      <c r="K60" s="583"/>
      <c r="L60" s="584"/>
      <c r="M60" s="585" t="str">
        <f>IF(ISNA(VLOOKUP(A12,入力シート!$B$152:$AR$171,36,FALSE)),"",VLOOKUP(A12,入力シート!$B$152:$AR$171,36,FALSE))</f>
        <v/>
      </c>
      <c r="N60" s="586"/>
      <c r="O60" s="586"/>
      <c r="P60" s="587"/>
      <c r="Q60" s="714" t="str">
        <f t="shared" si="14"/>
        <v/>
      </c>
      <c r="R60" s="590"/>
      <c r="S60" s="590"/>
      <c r="T60" s="590"/>
      <c r="U60" s="590"/>
      <c r="V60" s="590"/>
      <c r="W60" s="591"/>
      <c r="X60" s="585" t="str">
        <f>IF(M60="","",IF(($M$89-(SUM(入力シート!$AS$152:$AV$171,入力シート!$AS$176:$AV$185)))&gt;(入力シート!$T$12/入力シート!$BC$15),入力シート!$T$12*(入力シート!AO155/($M$89-(SUM(入力シート!$AS$152:$AV$171,入力シート!$AS$176:$AV$185)))),入力シート!AO155*入力シート!$BC$15))</f>
        <v/>
      </c>
      <c r="Y60" s="586"/>
      <c r="Z60" s="586"/>
      <c r="AA60" s="587"/>
      <c r="AB60" s="585" t="str">
        <f t="shared" ref="AB60:AB76" si="16">IFERROR(M60-X60,"")</f>
        <v/>
      </c>
      <c r="AC60" s="586"/>
      <c r="AD60" s="586"/>
      <c r="AE60" s="587"/>
      <c r="AF60" s="728"/>
      <c r="AG60" s="729"/>
      <c r="AH60" s="729"/>
      <c r="AI60" s="730"/>
      <c r="AJ60" s="820"/>
      <c r="AK60" s="819">
        <f>VLOOKUP(A12,入力シート!$B$152:$BD$171,48,0)</f>
        <v>0</v>
      </c>
      <c r="AL60" s="819"/>
      <c r="AM60" s="819"/>
      <c r="AN60" s="819"/>
      <c r="AO60" s="819"/>
      <c r="AP60" s="819"/>
      <c r="AQ60" s="819"/>
      <c r="AR60" s="821"/>
      <c r="AS60" s="823">
        <f>VLOOKUP(A12,入力シート!$B$152:$AJ$171,28,0)</f>
        <v>0</v>
      </c>
      <c r="AT60" s="823"/>
      <c r="AU60" s="823"/>
      <c r="AV60" s="823"/>
      <c r="AW60" s="762"/>
      <c r="AX60" s="734">
        <f>VLOOKUP(A12,入力シート!$B$152:$AJ$171,32,0)</f>
        <v>0</v>
      </c>
      <c r="AY60" s="734"/>
      <c r="AZ60" s="734"/>
      <c r="BA60" s="822"/>
      <c r="BB60" s="67"/>
    </row>
    <row r="61" spans="1:54" s="54" customFormat="1" ht="13.5" customHeight="1">
      <c r="C61" s="56"/>
      <c r="D61" s="745" t="str">
        <f>"　　　"&amp;(入力シート!U156) &amp;"  "&amp; (入力シート!Y156)</f>
        <v xml:space="preserve">　　　  </v>
      </c>
      <c r="E61" s="583"/>
      <c r="F61" s="583"/>
      <c r="G61" s="583"/>
      <c r="H61" s="583"/>
      <c r="I61" s="583"/>
      <c r="J61" s="583"/>
      <c r="K61" s="583"/>
      <c r="L61" s="584"/>
      <c r="M61" s="585" t="str">
        <f>IF(ISNA(VLOOKUP(A13,入力シート!$B$152:$AR$171,36,FALSE)),"",VLOOKUP(A13,入力シート!$B$152:$AR$171,36,FALSE))</f>
        <v/>
      </c>
      <c r="N61" s="586"/>
      <c r="O61" s="586"/>
      <c r="P61" s="587"/>
      <c r="Q61" s="714" t="str">
        <f t="shared" si="14"/>
        <v/>
      </c>
      <c r="R61" s="590"/>
      <c r="S61" s="590"/>
      <c r="T61" s="590"/>
      <c r="U61" s="590"/>
      <c r="V61" s="590"/>
      <c r="W61" s="591"/>
      <c r="X61" s="585" t="str">
        <f>IF(M61="","",IF(($M$89-(SUM(入力シート!$AS$152:$AV$171,入力シート!$AS$176:$AV$185)))&gt;(入力シート!$T$12/入力シート!$BC$15),入力シート!$T$12*(入力シート!AO156/($M$89-(SUM(入力シート!$AS$152:$AV$171,入力シート!$AS$176:$AV$185)))),入力シート!AO156*入力シート!$BC$15))</f>
        <v/>
      </c>
      <c r="Y61" s="586"/>
      <c r="Z61" s="586"/>
      <c r="AA61" s="587"/>
      <c r="AB61" s="585" t="str">
        <f t="shared" si="16"/>
        <v/>
      </c>
      <c r="AC61" s="586"/>
      <c r="AD61" s="586"/>
      <c r="AE61" s="587"/>
      <c r="AF61" s="728"/>
      <c r="AG61" s="729"/>
      <c r="AH61" s="729"/>
      <c r="AI61" s="730"/>
      <c r="AJ61" s="820"/>
      <c r="AK61" s="819">
        <f>VLOOKUP(A13,入力シート!$B$152:$BD$171,48,0)</f>
        <v>0</v>
      </c>
      <c r="AL61" s="819"/>
      <c r="AM61" s="819"/>
      <c r="AN61" s="819"/>
      <c r="AO61" s="819"/>
      <c r="AP61" s="819"/>
      <c r="AQ61" s="819"/>
      <c r="AR61" s="821"/>
      <c r="AS61" s="823">
        <f>VLOOKUP(A13,入力シート!$B$152:$AJ$171,28,0)</f>
        <v>0</v>
      </c>
      <c r="AT61" s="823"/>
      <c r="AU61" s="823"/>
      <c r="AV61" s="823"/>
      <c r="AW61" s="762"/>
      <c r="AX61" s="734">
        <f>VLOOKUP(A13,入力シート!$B$152:$AJ$171,32,0)</f>
        <v>0</v>
      </c>
      <c r="AY61" s="734"/>
      <c r="AZ61" s="734"/>
      <c r="BA61" s="822"/>
      <c r="BB61" s="67"/>
    </row>
    <row r="62" spans="1:54" s="54" customFormat="1" ht="13.5" customHeight="1">
      <c r="C62" s="56"/>
      <c r="D62" s="745" t="str">
        <f>"　　　"&amp;(入力シート!U157) &amp;"  "&amp; (入力シート!Y157)</f>
        <v xml:space="preserve">　　　  </v>
      </c>
      <c r="E62" s="583"/>
      <c r="F62" s="583"/>
      <c r="G62" s="583"/>
      <c r="H62" s="583"/>
      <c r="I62" s="583"/>
      <c r="J62" s="583"/>
      <c r="K62" s="583"/>
      <c r="L62" s="584"/>
      <c r="M62" s="585" t="str">
        <f>IF(ISNA(VLOOKUP(A14,入力シート!$B$152:$AR$171,36,FALSE)),"",VLOOKUP(A14,入力シート!$B$152:$AR$171,36,FALSE))</f>
        <v/>
      </c>
      <c r="N62" s="586"/>
      <c r="O62" s="586"/>
      <c r="P62" s="587"/>
      <c r="Q62" s="714" t="str">
        <f t="shared" si="14"/>
        <v/>
      </c>
      <c r="R62" s="590"/>
      <c r="S62" s="590"/>
      <c r="T62" s="590"/>
      <c r="U62" s="590"/>
      <c r="V62" s="590"/>
      <c r="W62" s="591"/>
      <c r="X62" s="585" t="str">
        <f>IF(M62="","",IF(($M$89-(SUM(入力シート!$AS$152:$AV$171,入力シート!$AS$176:$AV$185)))&gt;(入力シート!$T$12/入力シート!$BC$15),入力シート!$T$12*(入力シート!AO157/($M$89-(SUM(入力シート!$AS$152:$AV$171,入力シート!$AS$176:$AV$185)))),入力シート!AO157*入力シート!$BC$15))</f>
        <v/>
      </c>
      <c r="Y62" s="586"/>
      <c r="Z62" s="586"/>
      <c r="AA62" s="587"/>
      <c r="AB62" s="585" t="str">
        <f t="shared" si="16"/>
        <v/>
      </c>
      <c r="AC62" s="586"/>
      <c r="AD62" s="586"/>
      <c r="AE62" s="587"/>
      <c r="AF62" s="728"/>
      <c r="AG62" s="729"/>
      <c r="AH62" s="729"/>
      <c r="AI62" s="730"/>
      <c r="AJ62" s="820"/>
      <c r="AK62" s="819">
        <f>VLOOKUP(A14,入力シート!$B$152:$BD$171,48,0)</f>
        <v>0</v>
      </c>
      <c r="AL62" s="819"/>
      <c r="AM62" s="819"/>
      <c r="AN62" s="819"/>
      <c r="AO62" s="819"/>
      <c r="AP62" s="819"/>
      <c r="AQ62" s="819"/>
      <c r="AR62" s="821"/>
      <c r="AS62" s="823">
        <f>VLOOKUP(A14,入力シート!$B$152:$AJ$171,28,0)</f>
        <v>0</v>
      </c>
      <c r="AT62" s="823"/>
      <c r="AU62" s="823"/>
      <c r="AV62" s="823"/>
      <c r="AW62" s="762"/>
      <c r="AX62" s="734">
        <f>VLOOKUP(A14,入力シート!$B$152:$AJ$171,32,0)</f>
        <v>0</v>
      </c>
      <c r="AY62" s="734"/>
      <c r="AZ62" s="734"/>
      <c r="BA62" s="822"/>
      <c r="BB62" s="67"/>
    </row>
    <row r="63" spans="1:54" s="54" customFormat="1" ht="13.5" customHeight="1">
      <c r="C63" s="56"/>
      <c r="D63" s="745" t="str">
        <f>"　　　"&amp;(入力シート!U158) &amp;"  "&amp; (入力シート!Y158)</f>
        <v xml:space="preserve">　　　  </v>
      </c>
      <c r="E63" s="583"/>
      <c r="F63" s="583"/>
      <c r="G63" s="583"/>
      <c r="H63" s="583"/>
      <c r="I63" s="583"/>
      <c r="J63" s="583"/>
      <c r="K63" s="583"/>
      <c r="L63" s="584"/>
      <c r="M63" s="585" t="str">
        <f>IF(ISNA(VLOOKUP(A15,入力シート!$B$152:$AR$171,36,FALSE)),"",VLOOKUP(A15,入力シート!$B$152:$AR$171,36,FALSE))</f>
        <v/>
      </c>
      <c r="N63" s="586"/>
      <c r="O63" s="586"/>
      <c r="P63" s="587"/>
      <c r="Q63" s="714" t="str">
        <f t="shared" si="14"/>
        <v/>
      </c>
      <c r="R63" s="590"/>
      <c r="S63" s="590"/>
      <c r="T63" s="590"/>
      <c r="U63" s="590"/>
      <c r="V63" s="590"/>
      <c r="W63" s="591"/>
      <c r="X63" s="585" t="str">
        <f>IF(M63="","",IF(($M$89-(SUM(入力シート!$AS$152:$AV$171,入力シート!$AS$176:$AV$185)))&gt;(入力シート!$T$12/入力シート!$BC$15),入力シート!$T$12*(入力シート!AO158/($M$89-(SUM(入力シート!$AS$152:$AV$171,入力シート!$AS$176:$AV$185)))),入力シート!AO158*入力シート!$BC$15))</f>
        <v/>
      </c>
      <c r="Y63" s="586"/>
      <c r="Z63" s="586"/>
      <c r="AA63" s="587"/>
      <c r="AB63" s="585" t="str">
        <f t="shared" si="16"/>
        <v/>
      </c>
      <c r="AC63" s="586"/>
      <c r="AD63" s="586"/>
      <c r="AE63" s="587"/>
      <c r="AF63" s="728"/>
      <c r="AG63" s="729"/>
      <c r="AH63" s="729"/>
      <c r="AI63" s="730"/>
      <c r="AJ63" s="820"/>
      <c r="AK63" s="819">
        <f>VLOOKUP(A15,入力シート!$B$152:$BD$171,48,0)</f>
        <v>0</v>
      </c>
      <c r="AL63" s="819"/>
      <c r="AM63" s="819"/>
      <c r="AN63" s="819"/>
      <c r="AO63" s="819"/>
      <c r="AP63" s="819"/>
      <c r="AQ63" s="819"/>
      <c r="AR63" s="821"/>
      <c r="AS63" s="823">
        <f>VLOOKUP(A15,入力シート!$B$152:$AJ$171,28,0)</f>
        <v>0</v>
      </c>
      <c r="AT63" s="823"/>
      <c r="AU63" s="823"/>
      <c r="AV63" s="823"/>
      <c r="AW63" s="762"/>
      <c r="AX63" s="734">
        <f>VLOOKUP(A15,入力シート!$B$152:$AJ$171,32,0)</f>
        <v>0</v>
      </c>
      <c r="AY63" s="734"/>
      <c r="AZ63" s="734"/>
      <c r="BA63" s="822"/>
      <c r="BB63" s="67"/>
    </row>
    <row r="64" spans="1:54" s="54" customFormat="1" ht="13.5" customHeight="1">
      <c r="C64" s="56"/>
      <c r="D64" s="745" t="str">
        <f>"　　　"&amp;(入力シート!U159) &amp;"  "&amp; (入力シート!Y159)</f>
        <v xml:space="preserve">　　　  </v>
      </c>
      <c r="E64" s="583"/>
      <c r="F64" s="583"/>
      <c r="G64" s="583"/>
      <c r="H64" s="583"/>
      <c r="I64" s="583"/>
      <c r="J64" s="583"/>
      <c r="K64" s="583"/>
      <c r="L64" s="584"/>
      <c r="M64" s="585" t="str">
        <f>IF(ISNA(VLOOKUP(A16,入力シート!$B$152:$AR$171,36,FALSE)),"",VLOOKUP(A16,入力シート!$B$152:$AR$171,36,FALSE))</f>
        <v/>
      </c>
      <c r="N64" s="586"/>
      <c r="O64" s="586"/>
      <c r="P64" s="587"/>
      <c r="Q64" s="714" t="str">
        <f t="shared" si="14"/>
        <v/>
      </c>
      <c r="R64" s="590"/>
      <c r="S64" s="590"/>
      <c r="T64" s="590"/>
      <c r="U64" s="590"/>
      <c r="V64" s="590"/>
      <c r="W64" s="591"/>
      <c r="X64" s="585" t="str">
        <f>IF(M64="","",IF(($M$89-(SUM(入力シート!$AS$152:$AV$171,入力シート!$AS$176:$AV$185)))&gt;(入力シート!$T$12/入力シート!$BC$15),入力シート!$T$12*(入力シート!AO159/($M$89-(SUM(入力シート!$AS$152:$AV$171,入力シート!$AS$176:$AV$185)))),入力シート!AO159*入力シート!$BC$15))</f>
        <v/>
      </c>
      <c r="Y64" s="586"/>
      <c r="Z64" s="586"/>
      <c r="AA64" s="587"/>
      <c r="AB64" s="585" t="str">
        <f t="shared" si="16"/>
        <v/>
      </c>
      <c r="AC64" s="586"/>
      <c r="AD64" s="586"/>
      <c r="AE64" s="587"/>
      <c r="AF64" s="728"/>
      <c r="AG64" s="729"/>
      <c r="AH64" s="729"/>
      <c r="AI64" s="730"/>
      <c r="AJ64" s="820"/>
      <c r="AK64" s="819">
        <f>VLOOKUP(A16,入力シート!$B$152:$BD$171,48,0)</f>
        <v>0</v>
      </c>
      <c r="AL64" s="819"/>
      <c r="AM64" s="819"/>
      <c r="AN64" s="819"/>
      <c r="AO64" s="819"/>
      <c r="AP64" s="819"/>
      <c r="AQ64" s="819"/>
      <c r="AR64" s="821"/>
      <c r="AS64" s="823">
        <f>VLOOKUP(A16,入力シート!$B$152:$AJ$171,28,0)</f>
        <v>0</v>
      </c>
      <c r="AT64" s="823"/>
      <c r="AU64" s="823"/>
      <c r="AV64" s="823"/>
      <c r="AW64" s="762"/>
      <c r="AX64" s="734">
        <f>VLOOKUP(A16,入力シート!$B$152:$AJ$171,32,0)</f>
        <v>0</v>
      </c>
      <c r="AY64" s="734"/>
      <c r="AZ64" s="734"/>
      <c r="BA64" s="822"/>
      <c r="BB64" s="67"/>
    </row>
    <row r="65" spans="3:54" s="54" customFormat="1" ht="13.5" customHeight="1">
      <c r="C65" s="56"/>
      <c r="D65" s="745" t="str">
        <f>"　　　"&amp;(入力シート!U160) &amp;"  "&amp; (入力シート!Y160)</f>
        <v xml:space="preserve">　　　  </v>
      </c>
      <c r="E65" s="583"/>
      <c r="F65" s="583"/>
      <c r="G65" s="583"/>
      <c r="H65" s="583"/>
      <c r="I65" s="583"/>
      <c r="J65" s="583"/>
      <c r="K65" s="583"/>
      <c r="L65" s="584"/>
      <c r="M65" s="585" t="str">
        <f>IF(ISNA(VLOOKUP(A17,入力シート!$B$152:$AR$171,36,FALSE)),"",VLOOKUP(A17,入力シート!$B$152:$AR$171,36,FALSE))</f>
        <v/>
      </c>
      <c r="N65" s="586"/>
      <c r="O65" s="586"/>
      <c r="P65" s="587"/>
      <c r="Q65" s="714" t="str">
        <f t="shared" si="14"/>
        <v/>
      </c>
      <c r="R65" s="590"/>
      <c r="S65" s="590"/>
      <c r="T65" s="590"/>
      <c r="U65" s="590"/>
      <c r="V65" s="590"/>
      <c r="W65" s="591"/>
      <c r="X65" s="585" t="str">
        <f>IF(M65="","",IF(($M$89-(SUM(入力シート!$AS$152:$AV$171,入力シート!$AS$176:$AV$185)))&gt;(入力シート!$T$12/入力シート!$BC$15),入力シート!$T$12*(入力シート!AO160/($M$89-(SUM(入力シート!$AS$152:$AV$171,入力シート!$AS$176:$AV$185)))),入力シート!AO160*入力シート!$BC$15))</f>
        <v/>
      </c>
      <c r="Y65" s="586"/>
      <c r="Z65" s="586"/>
      <c r="AA65" s="587"/>
      <c r="AB65" s="585" t="str">
        <f t="shared" si="16"/>
        <v/>
      </c>
      <c r="AC65" s="586"/>
      <c r="AD65" s="586"/>
      <c r="AE65" s="587"/>
      <c r="AF65" s="728"/>
      <c r="AG65" s="729"/>
      <c r="AH65" s="729"/>
      <c r="AI65" s="730"/>
      <c r="AJ65" s="820"/>
      <c r="AK65" s="819">
        <f>VLOOKUP(A17,入力シート!$B$152:$BD$171,48,0)</f>
        <v>0</v>
      </c>
      <c r="AL65" s="819"/>
      <c r="AM65" s="819"/>
      <c r="AN65" s="819"/>
      <c r="AO65" s="819"/>
      <c r="AP65" s="819"/>
      <c r="AQ65" s="819"/>
      <c r="AR65" s="821"/>
      <c r="AS65" s="823">
        <f>VLOOKUP(A17,入力シート!$B$152:$AJ$171,28,0)</f>
        <v>0</v>
      </c>
      <c r="AT65" s="823"/>
      <c r="AU65" s="823"/>
      <c r="AV65" s="823"/>
      <c r="AW65" s="762"/>
      <c r="AX65" s="734">
        <f>VLOOKUP(A17,入力シート!$B$152:$AJ$171,32,0)</f>
        <v>0</v>
      </c>
      <c r="AY65" s="734"/>
      <c r="AZ65" s="734"/>
      <c r="BA65" s="822"/>
      <c r="BB65" s="67"/>
    </row>
    <row r="66" spans="3:54" s="54" customFormat="1" ht="13.5" customHeight="1">
      <c r="C66" s="56"/>
      <c r="D66" s="745" t="str">
        <f>"　　　"&amp;(入力シート!U161) &amp;"  "&amp; (入力シート!Y161)</f>
        <v xml:space="preserve">　　　  </v>
      </c>
      <c r="E66" s="583"/>
      <c r="F66" s="583"/>
      <c r="G66" s="583"/>
      <c r="H66" s="583"/>
      <c r="I66" s="583"/>
      <c r="J66" s="583"/>
      <c r="K66" s="583"/>
      <c r="L66" s="584"/>
      <c r="M66" s="585" t="str">
        <f>IF(ISNA(VLOOKUP(A18,入力シート!$B$152:$AR$171,36,FALSE)),"",VLOOKUP(A18,入力シート!$B$152:$AR$171,36,FALSE))</f>
        <v/>
      </c>
      <c r="N66" s="586"/>
      <c r="O66" s="586"/>
      <c r="P66" s="587"/>
      <c r="Q66" s="714" t="str">
        <f t="shared" si="14"/>
        <v/>
      </c>
      <c r="R66" s="590"/>
      <c r="S66" s="590"/>
      <c r="T66" s="590"/>
      <c r="U66" s="590"/>
      <c r="V66" s="590"/>
      <c r="W66" s="591"/>
      <c r="X66" s="585" t="str">
        <f>IF(M66="","",IF(($M$89-(SUM(入力シート!$AS$152:$AV$171,入力シート!$AS$176:$AV$185)))&gt;(入力シート!$T$12/入力シート!$BC$15),入力シート!$T$12*(入力シート!AO161/($M$89-(SUM(入力シート!$AS$152:$AV$171,入力シート!$AS$176:$AV$185)))),入力シート!AO161*入力シート!$BC$15))</f>
        <v/>
      </c>
      <c r="Y66" s="586"/>
      <c r="Z66" s="586"/>
      <c r="AA66" s="587"/>
      <c r="AB66" s="585" t="str">
        <f t="shared" si="16"/>
        <v/>
      </c>
      <c r="AC66" s="586"/>
      <c r="AD66" s="586"/>
      <c r="AE66" s="587"/>
      <c r="AF66" s="728"/>
      <c r="AG66" s="729"/>
      <c r="AH66" s="729"/>
      <c r="AI66" s="730"/>
      <c r="AJ66" s="820"/>
      <c r="AK66" s="819">
        <f>VLOOKUP(A18,入力シート!$B$152:$BD$171,48,0)</f>
        <v>0</v>
      </c>
      <c r="AL66" s="819"/>
      <c r="AM66" s="819"/>
      <c r="AN66" s="819"/>
      <c r="AO66" s="819"/>
      <c r="AP66" s="819"/>
      <c r="AQ66" s="819"/>
      <c r="AR66" s="821"/>
      <c r="AS66" s="823">
        <f>VLOOKUP(A18,入力シート!$B$152:$AJ$171,28,0)</f>
        <v>0</v>
      </c>
      <c r="AT66" s="823"/>
      <c r="AU66" s="823"/>
      <c r="AV66" s="823"/>
      <c r="AW66" s="762"/>
      <c r="AX66" s="734">
        <f>VLOOKUP(A18,入力シート!$B$152:$AJ$171,32,0)</f>
        <v>0</v>
      </c>
      <c r="AY66" s="734"/>
      <c r="AZ66" s="734"/>
      <c r="BA66" s="822"/>
      <c r="BB66" s="67"/>
    </row>
    <row r="67" spans="3:54" s="54" customFormat="1" ht="13.5" customHeight="1">
      <c r="C67" s="56"/>
      <c r="D67" s="745" t="str">
        <f>"　　　"&amp;(入力シート!U162) &amp;"  "&amp; (入力シート!Y162)</f>
        <v xml:space="preserve">　　　  </v>
      </c>
      <c r="E67" s="583"/>
      <c r="F67" s="583"/>
      <c r="G67" s="583"/>
      <c r="H67" s="583"/>
      <c r="I67" s="583"/>
      <c r="J67" s="583"/>
      <c r="K67" s="583"/>
      <c r="L67" s="584"/>
      <c r="M67" s="585" t="str">
        <f>IF(ISNA(VLOOKUP(A19,入力シート!$B$152:$AR$171,36,FALSE)),"",VLOOKUP(A19,入力シート!$B$152:$AR$171,36,FALSE))</f>
        <v/>
      </c>
      <c r="N67" s="586"/>
      <c r="O67" s="586"/>
      <c r="P67" s="587"/>
      <c r="Q67" s="714" t="str">
        <f t="shared" si="14"/>
        <v/>
      </c>
      <c r="R67" s="590"/>
      <c r="S67" s="590"/>
      <c r="T67" s="590"/>
      <c r="U67" s="590"/>
      <c r="V67" s="590"/>
      <c r="W67" s="591"/>
      <c r="X67" s="585" t="str">
        <f>IF(M67="","",IF(($M$89-(SUM(入力シート!$AS$152:$AV$171,入力シート!$AS$176:$AV$185)))&gt;(入力シート!$T$12/入力シート!$BC$15),入力シート!$T$12*(入力シート!AO162/($M$89-(SUM(入力シート!$AS$152:$AV$171,入力シート!$AS$176:$AV$185)))),入力シート!AO162*入力シート!$BC$15))</f>
        <v/>
      </c>
      <c r="Y67" s="586"/>
      <c r="Z67" s="586"/>
      <c r="AA67" s="587"/>
      <c r="AB67" s="585" t="str">
        <f t="shared" si="16"/>
        <v/>
      </c>
      <c r="AC67" s="586"/>
      <c r="AD67" s="586"/>
      <c r="AE67" s="587"/>
      <c r="AF67" s="728"/>
      <c r="AG67" s="729"/>
      <c r="AH67" s="729"/>
      <c r="AI67" s="730"/>
      <c r="AJ67" s="820"/>
      <c r="AK67" s="819">
        <f>VLOOKUP(A19,入力シート!$B$152:$BD$171,48,0)</f>
        <v>0</v>
      </c>
      <c r="AL67" s="819"/>
      <c r="AM67" s="819"/>
      <c r="AN67" s="819"/>
      <c r="AO67" s="819"/>
      <c r="AP67" s="819"/>
      <c r="AQ67" s="819"/>
      <c r="AR67" s="821"/>
      <c r="AS67" s="823">
        <f>VLOOKUP(A19,入力シート!$B$152:$AJ$171,28,0)</f>
        <v>0</v>
      </c>
      <c r="AT67" s="823"/>
      <c r="AU67" s="823"/>
      <c r="AV67" s="823"/>
      <c r="AW67" s="762"/>
      <c r="AX67" s="734">
        <f>VLOOKUP(A19,入力シート!$B$152:$AJ$171,32,0)</f>
        <v>0</v>
      </c>
      <c r="AY67" s="734"/>
      <c r="AZ67" s="734"/>
      <c r="BA67" s="822"/>
      <c r="BB67" s="67"/>
    </row>
    <row r="68" spans="3:54" s="54" customFormat="1" ht="13.5" customHeight="1">
      <c r="C68" s="56"/>
      <c r="D68" s="745" t="str">
        <f>"　　　"&amp;(入力シート!U163) &amp;"  "&amp; (入力シート!Y163)</f>
        <v xml:space="preserve">　　　  </v>
      </c>
      <c r="E68" s="583"/>
      <c r="F68" s="583"/>
      <c r="G68" s="583"/>
      <c r="H68" s="583"/>
      <c r="I68" s="583"/>
      <c r="J68" s="583"/>
      <c r="K68" s="583"/>
      <c r="L68" s="584"/>
      <c r="M68" s="585" t="str">
        <f>IF(ISNA(VLOOKUP(A20,入力シート!$B$152:$AR$171,36,FALSE)),"",VLOOKUP(A20,入力シート!$B$152:$AR$171,36,FALSE))</f>
        <v/>
      </c>
      <c r="N68" s="586"/>
      <c r="O68" s="586"/>
      <c r="P68" s="587"/>
      <c r="Q68" s="714" t="str">
        <f t="shared" si="14"/>
        <v/>
      </c>
      <c r="R68" s="590"/>
      <c r="S68" s="590"/>
      <c r="T68" s="590"/>
      <c r="U68" s="590"/>
      <c r="V68" s="590"/>
      <c r="W68" s="591"/>
      <c r="X68" s="585" t="str">
        <f>IF(M68="","",IF(($M$89-(SUM(入力シート!$AS$152:$AV$171,入力シート!$AS$176:$AV$185)))&gt;(入力シート!$T$12/入力シート!$BC$15),入力シート!$T$12*(入力シート!AO163/($M$89-(SUM(入力シート!$AS$152:$AV$171,入力シート!$AS$176:$AV$185)))),入力シート!AO163*入力シート!$BC$15))</f>
        <v/>
      </c>
      <c r="Y68" s="586"/>
      <c r="Z68" s="586"/>
      <c r="AA68" s="587"/>
      <c r="AB68" s="585" t="str">
        <f t="shared" si="16"/>
        <v/>
      </c>
      <c r="AC68" s="586"/>
      <c r="AD68" s="586"/>
      <c r="AE68" s="587"/>
      <c r="AF68" s="728"/>
      <c r="AG68" s="729"/>
      <c r="AH68" s="729"/>
      <c r="AI68" s="730"/>
      <c r="AJ68" s="820"/>
      <c r="AK68" s="819">
        <f>VLOOKUP(A20,入力シート!$B$152:$BD$171,48,0)</f>
        <v>0</v>
      </c>
      <c r="AL68" s="819"/>
      <c r="AM68" s="819"/>
      <c r="AN68" s="819"/>
      <c r="AO68" s="819"/>
      <c r="AP68" s="819"/>
      <c r="AQ68" s="819"/>
      <c r="AR68" s="821"/>
      <c r="AS68" s="823">
        <f>VLOOKUP(A20,入力シート!$B$152:$AJ$171,28,0)</f>
        <v>0</v>
      </c>
      <c r="AT68" s="823"/>
      <c r="AU68" s="823"/>
      <c r="AV68" s="823"/>
      <c r="AW68" s="762"/>
      <c r="AX68" s="734">
        <f>VLOOKUP(A20,入力シート!$B$152:$AJ$171,32,0)</f>
        <v>0</v>
      </c>
      <c r="AY68" s="734"/>
      <c r="AZ68" s="734"/>
      <c r="BA68" s="822"/>
      <c r="BB68" s="67"/>
    </row>
    <row r="69" spans="3:54" s="54" customFormat="1" ht="13.5" customHeight="1">
      <c r="C69" s="56"/>
      <c r="D69" s="745" t="str">
        <f>"　　　"&amp;(入力シート!U164) &amp;"  "&amp; (入力シート!Y164)</f>
        <v xml:space="preserve">　　　  </v>
      </c>
      <c r="E69" s="583"/>
      <c r="F69" s="583"/>
      <c r="G69" s="583"/>
      <c r="H69" s="583"/>
      <c r="I69" s="583"/>
      <c r="J69" s="583"/>
      <c r="K69" s="583"/>
      <c r="L69" s="584"/>
      <c r="M69" s="585" t="str">
        <f>IF(ISNA(VLOOKUP(A21,入力シート!$B$152:$AR$171,36,FALSE)),"",VLOOKUP(A21,入力シート!$B$152:$AR$171,36,FALSE))</f>
        <v/>
      </c>
      <c r="N69" s="586"/>
      <c r="O69" s="586"/>
      <c r="P69" s="587"/>
      <c r="Q69" s="714" t="str">
        <f t="shared" si="14"/>
        <v/>
      </c>
      <c r="R69" s="590"/>
      <c r="S69" s="590"/>
      <c r="T69" s="590"/>
      <c r="U69" s="590"/>
      <c r="V69" s="590"/>
      <c r="W69" s="591"/>
      <c r="X69" s="585" t="str">
        <f>IF(M69="","",IF(($M$89-(SUM(入力シート!$AS$152:$AV$171,入力シート!$AS$176:$AV$185)))&gt;(入力シート!$T$12/入力シート!$BC$15),入力シート!$T$12*(入力シート!AO164/($M$89-(SUM(入力シート!$AS$152:$AV$171,入力シート!$AS$176:$AV$185)))),入力シート!AO164*入力シート!$BC$15))</f>
        <v/>
      </c>
      <c r="Y69" s="586"/>
      <c r="Z69" s="586"/>
      <c r="AA69" s="587"/>
      <c r="AB69" s="585" t="str">
        <f t="shared" si="16"/>
        <v/>
      </c>
      <c r="AC69" s="586"/>
      <c r="AD69" s="586"/>
      <c r="AE69" s="587"/>
      <c r="AF69" s="728"/>
      <c r="AG69" s="729"/>
      <c r="AH69" s="729"/>
      <c r="AI69" s="730"/>
      <c r="AJ69" s="820"/>
      <c r="AK69" s="819">
        <f>VLOOKUP(A21,入力シート!$B$152:$BD$171,48,0)</f>
        <v>0</v>
      </c>
      <c r="AL69" s="819"/>
      <c r="AM69" s="819"/>
      <c r="AN69" s="819"/>
      <c r="AO69" s="819"/>
      <c r="AP69" s="819"/>
      <c r="AQ69" s="819"/>
      <c r="AR69" s="821"/>
      <c r="AS69" s="823">
        <f>VLOOKUP(A21,入力シート!$B$152:$AJ$171,28,0)</f>
        <v>0</v>
      </c>
      <c r="AT69" s="823"/>
      <c r="AU69" s="823"/>
      <c r="AV69" s="823"/>
      <c r="AW69" s="762"/>
      <c r="AX69" s="734">
        <f>VLOOKUP(A21,入力シート!$B$152:$AJ$171,32,0)</f>
        <v>0</v>
      </c>
      <c r="AY69" s="734"/>
      <c r="AZ69" s="734"/>
      <c r="BA69" s="822"/>
      <c r="BB69" s="67"/>
    </row>
    <row r="70" spans="3:54" s="54" customFormat="1" ht="13.5" customHeight="1">
      <c r="C70" s="56"/>
      <c r="D70" s="745" t="str">
        <f>"　　　"&amp;(入力シート!U165) &amp;"  "&amp; (入力シート!Y165)</f>
        <v xml:space="preserve">　　　  </v>
      </c>
      <c r="E70" s="583"/>
      <c r="F70" s="583"/>
      <c r="G70" s="583"/>
      <c r="H70" s="583"/>
      <c r="I70" s="583"/>
      <c r="J70" s="583"/>
      <c r="K70" s="583"/>
      <c r="L70" s="584"/>
      <c r="M70" s="585" t="str">
        <f>IF(ISNA(VLOOKUP(A22,入力シート!$B$152:$AR$171,36,FALSE)),"",VLOOKUP(A22,入力シート!$B$152:$AR$171,36,FALSE))</f>
        <v/>
      </c>
      <c r="N70" s="586"/>
      <c r="O70" s="586"/>
      <c r="P70" s="587"/>
      <c r="Q70" s="714" t="str">
        <f t="shared" si="14"/>
        <v/>
      </c>
      <c r="R70" s="590"/>
      <c r="S70" s="590"/>
      <c r="T70" s="590"/>
      <c r="U70" s="590"/>
      <c r="V70" s="590"/>
      <c r="W70" s="591"/>
      <c r="X70" s="585" t="str">
        <f>IF(M70="","",IF(($M$89-(SUM(入力シート!$AS$152:$AV$171,入力シート!$AS$176:$AV$185)))&gt;(入力シート!$T$12/入力シート!$BC$15),入力シート!$T$12*(入力シート!AO165/($M$89-(SUM(入力シート!$AS$152:$AV$171,入力シート!$AS$176:$AV$185)))),入力シート!AO165*入力シート!$BC$15))</f>
        <v/>
      </c>
      <c r="Y70" s="586"/>
      <c r="Z70" s="586"/>
      <c r="AA70" s="587"/>
      <c r="AB70" s="585" t="str">
        <f t="shared" si="16"/>
        <v/>
      </c>
      <c r="AC70" s="586"/>
      <c r="AD70" s="586"/>
      <c r="AE70" s="587"/>
      <c r="AF70" s="728"/>
      <c r="AG70" s="729"/>
      <c r="AH70" s="729"/>
      <c r="AI70" s="730"/>
      <c r="AJ70" s="820"/>
      <c r="AK70" s="819">
        <f>VLOOKUP(A22,入力シート!$B$152:$BD$171,48,0)</f>
        <v>0</v>
      </c>
      <c r="AL70" s="819"/>
      <c r="AM70" s="819"/>
      <c r="AN70" s="819"/>
      <c r="AO70" s="819"/>
      <c r="AP70" s="819"/>
      <c r="AQ70" s="819"/>
      <c r="AR70" s="821"/>
      <c r="AS70" s="823">
        <f>VLOOKUP(A22,入力シート!$B$152:$AJ$171,28,0)</f>
        <v>0</v>
      </c>
      <c r="AT70" s="823"/>
      <c r="AU70" s="823"/>
      <c r="AV70" s="823"/>
      <c r="AW70" s="762"/>
      <c r="AX70" s="734">
        <f>VLOOKUP(A22,入力シート!$B$152:$AJ$171,32,0)</f>
        <v>0</v>
      </c>
      <c r="AY70" s="734"/>
      <c r="AZ70" s="734"/>
      <c r="BA70" s="822"/>
      <c r="BB70" s="67"/>
    </row>
    <row r="71" spans="3:54" s="54" customFormat="1" ht="13.5" customHeight="1">
      <c r="C71" s="56"/>
      <c r="D71" s="745" t="str">
        <f>"　　　"&amp;(入力シート!U166) &amp;"  "&amp; (入力シート!Y166)</f>
        <v xml:space="preserve">　　　  </v>
      </c>
      <c r="E71" s="583"/>
      <c r="F71" s="583"/>
      <c r="G71" s="583"/>
      <c r="H71" s="583"/>
      <c r="I71" s="583"/>
      <c r="J71" s="583"/>
      <c r="K71" s="583"/>
      <c r="L71" s="584"/>
      <c r="M71" s="585" t="str">
        <f>IF(ISNA(VLOOKUP(A23,入力シート!$B$152:$AR$171,36,FALSE)),"",VLOOKUP(A23,入力シート!$B$152:$AR$171,36,FALSE))</f>
        <v/>
      </c>
      <c r="N71" s="586"/>
      <c r="O71" s="586"/>
      <c r="P71" s="587"/>
      <c r="Q71" s="714" t="str">
        <f t="shared" si="14"/>
        <v/>
      </c>
      <c r="R71" s="590"/>
      <c r="S71" s="590"/>
      <c r="T71" s="590"/>
      <c r="U71" s="590"/>
      <c r="V71" s="590"/>
      <c r="W71" s="591"/>
      <c r="X71" s="585" t="str">
        <f>IF(M71="","",IF(($M$89-(SUM(入力シート!$AS$152:$AV$171,入力シート!$AS$176:$AV$185)))&gt;(入力シート!$T$12/入力シート!$BC$15),入力シート!$T$12*(入力シート!AO166/($M$89-(SUM(入力シート!$AS$152:$AV$171,入力シート!$AS$176:$AV$185)))),入力シート!AO166*入力シート!$BC$15))</f>
        <v/>
      </c>
      <c r="Y71" s="586"/>
      <c r="Z71" s="586"/>
      <c r="AA71" s="587"/>
      <c r="AB71" s="585" t="str">
        <f t="shared" si="16"/>
        <v/>
      </c>
      <c r="AC71" s="586"/>
      <c r="AD71" s="586"/>
      <c r="AE71" s="587"/>
      <c r="AF71" s="728"/>
      <c r="AG71" s="729"/>
      <c r="AH71" s="729"/>
      <c r="AI71" s="730"/>
      <c r="AJ71" s="820"/>
      <c r="AK71" s="819">
        <f>VLOOKUP(A23,入力シート!$B$152:$BD$171,48,0)</f>
        <v>0</v>
      </c>
      <c r="AL71" s="819"/>
      <c r="AM71" s="819"/>
      <c r="AN71" s="819"/>
      <c r="AO71" s="819"/>
      <c r="AP71" s="819"/>
      <c r="AQ71" s="819"/>
      <c r="AR71" s="821"/>
      <c r="AS71" s="823">
        <f>VLOOKUP(A23,入力シート!$B$152:$AJ$171,28,0)</f>
        <v>0</v>
      </c>
      <c r="AT71" s="823"/>
      <c r="AU71" s="823"/>
      <c r="AV71" s="823"/>
      <c r="AW71" s="762"/>
      <c r="AX71" s="734">
        <f>VLOOKUP(A23,入力シート!$B$152:$AJ$171,32,0)</f>
        <v>0</v>
      </c>
      <c r="AY71" s="734"/>
      <c r="AZ71" s="734"/>
      <c r="BA71" s="822"/>
      <c r="BB71" s="67"/>
    </row>
    <row r="72" spans="3:54" s="54" customFormat="1" ht="13.5" customHeight="1">
      <c r="C72" s="56"/>
      <c r="D72" s="745" t="str">
        <f>"　　　"&amp;(入力シート!U167) &amp;"  "&amp; (入力シート!Y167)</f>
        <v xml:space="preserve">　　　  </v>
      </c>
      <c r="E72" s="583"/>
      <c r="F72" s="583"/>
      <c r="G72" s="583"/>
      <c r="H72" s="583"/>
      <c r="I72" s="583"/>
      <c r="J72" s="583"/>
      <c r="K72" s="583"/>
      <c r="L72" s="584"/>
      <c r="M72" s="585" t="str">
        <f>IF(ISNA(VLOOKUP(A24,入力シート!$B$152:$AR$171,36,FALSE)),"",VLOOKUP(A24,入力シート!$B$152:$AR$171,36,FALSE))</f>
        <v/>
      </c>
      <c r="N72" s="586"/>
      <c r="O72" s="586"/>
      <c r="P72" s="587"/>
      <c r="Q72" s="714" t="str">
        <f t="shared" si="14"/>
        <v/>
      </c>
      <c r="R72" s="590"/>
      <c r="S72" s="590"/>
      <c r="T72" s="590"/>
      <c r="U72" s="590"/>
      <c r="V72" s="590"/>
      <c r="W72" s="591"/>
      <c r="X72" s="585" t="str">
        <f>IF(M72="","",IF(($M$89-(SUM(入力シート!$AS$152:$AV$171,入力シート!$AS$176:$AV$185)))&gt;(入力シート!$T$12/入力シート!$BC$15),入力シート!$T$12*(入力シート!AO167/($M$89-(SUM(入力シート!$AS$152:$AV$171,入力シート!$AS$176:$AV$185)))),入力シート!AO167*入力シート!$BC$15))</f>
        <v/>
      </c>
      <c r="Y72" s="586"/>
      <c r="Z72" s="586"/>
      <c r="AA72" s="587"/>
      <c r="AB72" s="585" t="str">
        <f t="shared" si="16"/>
        <v/>
      </c>
      <c r="AC72" s="586"/>
      <c r="AD72" s="586"/>
      <c r="AE72" s="587"/>
      <c r="AF72" s="728"/>
      <c r="AG72" s="729"/>
      <c r="AH72" s="729"/>
      <c r="AI72" s="730"/>
      <c r="AJ72" s="820"/>
      <c r="AK72" s="819">
        <f>VLOOKUP(A24,入力シート!$B$152:$BD$171,48,0)</f>
        <v>0</v>
      </c>
      <c r="AL72" s="819"/>
      <c r="AM72" s="819"/>
      <c r="AN72" s="819"/>
      <c r="AO72" s="819"/>
      <c r="AP72" s="819"/>
      <c r="AQ72" s="819"/>
      <c r="AR72" s="821"/>
      <c r="AS72" s="823">
        <f>VLOOKUP(A24,入力シート!$B$152:$AJ$171,28,0)</f>
        <v>0</v>
      </c>
      <c r="AT72" s="823"/>
      <c r="AU72" s="823"/>
      <c r="AV72" s="823"/>
      <c r="AW72" s="762"/>
      <c r="AX72" s="734">
        <f>VLOOKUP(A24,入力シート!$B$152:$AJ$171,32,0)</f>
        <v>0</v>
      </c>
      <c r="AY72" s="734"/>
      <c r="AZ72" s="734"/>
      <c r="BA72" s="822"/>
      <c r="BB72" s="67"/>
    </row>
    <row r="73" spans="3:54" s="54" customFormat="1" ht="13.5" customHeight="1">
      <c r="C73" s="56"/>
      <c r="D73" s="745" t="str">
        <f>"　　　"&amp;(入力シート!U168) &amp;"  "&amp; (入力シート!Y168)</f>
        <v xml:space="preserve">　　　  </v>
      </c>
      <c r="E73" s="583"/>
      <c r="F73" s="583"/>
      <c r="G73" s="583"/>
      <c r="H73" s="583"/>
      <c r="I73" s="583"/>
      <c r="J73" s="583"/>
      <c r="K73" s="583"/>
      <c r="L73" s="584"/>
      <c r="M73" s="585" t="str">
        <f>IF(ISNA(VLOOKUP(A25,入力シート!$B$152:$AR$171,36,FALSE)),"",VLOOKUP(A25,入力シート!$B$152:$AR$171,36,FALSE))</f>
        <v/>
      </c>
      <c r="N73" s="586"/>
      <c r="O73" s="586"/>
      <c r="P73" s="587"/>
      <c r="Q73" s="714" t="str">
        <f t="shared" si="14"/>
        <v/>
      </c>
      <c r="R73" s="590"/>
      <c r="S73" s="590"/>
      <c r="T73" s="590"/>
      <c r="U73" s="590"/>
      <c r="V73" s="590"/>
      <c r="W73" s="591"/>
      <c r="X73" s="585" t="str">
        <f>IF(M73="","",IF(($M$89-(SUM(入力シート!$AS$152:$AV$171,入力シート!$AS$176:$AV$185)))&gt;(入力シート!$T$12/入力シート!$BC$15),入力シート!$T$12*(入力シート!AO168/($M$89-(SUM(入力シート!$AS$152:$AV$171,入力シート!$AS$176:$AV$185)))),入力シート!AO168*入力シート!$BC$15))</f>
        <v/>
      </c>
      <c r="Y73" s="586"/>
      <c r="Z73" s="586"/>
      <c r="AA73" s="587"/>
      <c r="AB73" s="585" t="str">
        <f t="shared" si="16"/>
        <v/>
      </c>
      <c r="AC73" s="586"/>
      <c r="AD73" s="586"/>
      <c r="AE73" s="587"/>
      <c r="AF73" s="728"/>
      <c r="AG73" s="729"/>
      <c r="AH73" s="729"/>
      <c r="AI73" s="730"/>
      <c r="AJ73" s="820"/>
      <c r="AK73" s="819">
        <f>VLOOKUP(A25,入力シート!$B$152:$BD$171,48,0)</f>
        <v>0</v>
      </c>
      <c r="AL73" s="819"/>
      <c r="AM73" s="819"/>
      <c r="AN73" s="819"/>
      <c r="AO73" s="819"/>
      <c r="AP73" s="819"/>
      <c r="AQ73" s="819"/>
      <c r="AR73" s="821"/>
      <c r="AS73" s="823">
        <f>VLOOKUP(A25,入力シート!$B$152:$AJ$171,28,0)</f>
        <v>0</v>
      </c>
      <c r="AT73" s="823"/>
      <c r="AU73" s="823"/>
      <c r="AV73" s="823"/>
      <c r="AW73" s="762"/>
      <c r="AX73" s="734">
        <f>VLOOKUP(A25,入力シート!$B$152:$AJ$171,32,0)</f>
        <v>0</v>
      </c>
      <c r="AY73" s="734"/>
      <c r="AZ73" s="734"/>
      <c r="BA73" s="822"/>
      <c r="BB73" s="67"/>
    </row>
    <row r="74" spans="3:54" s="54" customFormat="1" ht="13.5" customHeight="1">
      <c r="C74" s="56"/>
      <c r="D74" s="745" t="str">
        <f>"　　　"&amp;(入力シート!U169) &amp;"  "&amp; (入力シート!Y169)</f>
        <v xml:space="preserve">　　　  </v>
      </c>
      <c r="E74" s="583"/>
      <c r="F74" s="583"/>
      <c r="G74" s="583"/>
      <c r="H74" s="583"/>
      <c r="I74" s="583"/>
      <c r="J74" s="583"/>
      <c r="K74" s="583"/>
      <c r="L74" s="584"/>
      <c r="M74" s="585" t="str">
        <f>IF(ISNA(VLOOKUP(A26,入力シート!$B$152:$AR$171,36,FALSE)),"",VLOOKUP(A26,入力シート!$B$152:$AR$171,36,FALSE))</f>
        <v/>
      </c>
      <c r="N74" s="586"/>
      <c r="O74" s="586"/>
      <c r="P74" s="587"/>
      <c r="Q74" s="714" t="str">
        <f t="shared" si="14"/>
        <v/>
      </c>
      <c r="R74" s="590"/>
      <c r="S74" s="590"/>
      <c r="T74" s="590"/>
      <c r="U74" s="590"/>
      <c r="V74" s="590"/>
      <c r="W74" s="591"/>
      <c r="X74" s="585" t="str">
        <f>IF(M74="","",IF(($M$89-(SUM(入力シート!$AS$152:$AV$171,入力シート!$AS$176:$AV$185)))&gt;(入力シート!$T$12/入力シート!$BC$15),入力シート!$T$12*(入力シート!AO169/($M$89-(SUM(入力シート!$AS$152:$AV$171,入力シート!$AS$176:$AV$185)))),入力シート!AO169*入力シート!$BC$15))</f>
        <v/>
      </c>
      <c r="Y74" s="586"/>
      <c r="Z74" s="586"/>
      <c r="AA74" s="587"/>
      <c r="AB74" s="585" t="str">
        <f t="shared" si="16"/>
        <v/>
      </c>
      <c r="AC74" s="586"/>
      <c r="AD74" s="586"/>
      <c r="AE74" s="587"/>
      <c r="AF74" s="728"/>
      <c r="AG74" s="729"/>
      <c r="AH74" s="729"/>
      <c r="AI74" s="730"/>
      <c r="AJ74" s="820"/>
      <c r="AK74" s="819">
        <f>VLOOKUP(A26,入力シート!$B$152:$BD$171,48,0)</f>
        <v>0</v>
      </c>
      <c r="AL74" s="819"/>
      <c r="AM74" s="819"/>
      <c r="AN74" s="819"/>
      <c r="AO74" s="819"/>
      <c r="AP74" s="819"/>
      <c r="AQ74" s="819"/>
      <c r="AR74" s="821"/>
      <c r="AS74" s="823">
        <f>VLOOKUP(A26,入力シート!$B$152:$AJ$171,28,0)</f>
        <v>0</v>
      </c>
      <c r="AT74" s="823"/>
      <c r="AU74" s="823"/>
      <c r="AV74" s="823"/>
      <c r="AW74" s="762"/>
      <c r="AX74" s="734">
        <f>VLOOKUP(A26,入力シート!$B$152:$AJ$171,32,0)</f>
        <v>0</v>
      </c>
      <c r="AY74" s="734"/>
      <c r="AZ74" s="734"/>
      <c r="BA74" s="822"/>
      <c r="BB74" s="67"/>
    </row>
    <row r="75" spans="3:54" s="54" customFormat="1" ht="13.5" customHeight="1">
      <c r="C75" s="56"/>
      <c r="D75" s="745" t="str">
        <f>"　　　"&amp;(入力シート!U170) &amp;"  "&amp; (入力シート!Y170)</f>
        <v xml:space="preserve">　　　  </v>
      </c>
      <c r="E75" s="583"/>
      <c r="F75" s="583"/>
      <c r="G75" s="583"/>
      <c r="H75" s="583"/>
      <c r="I75" s="583"/>
      <c r="J75" s="583"/>
      <c r="K75" s="583"/>
      <c r="L75" s="584"/>
      <c r="M75" s="585" t="str">
        <f>IF(ISNA(VLOOKUP(A27,入力シート!$B$152:$AR$171,36,FALSE)),"",VLOOKUP(A27,入力シート!$B$152:$AR$171,36,FALSE))</f>
        <v/>
      </c>
      <c r="N75" s="586"/>
      <c r="O75" s="586"/>
      <c r="P75" s="587"/>
      <c r="Q75" s="714" t="str">
        <f t="shared" si="14"/>
        <v/>
      </c>
      <c r="R75" s="590"/>
      <c r="S75" s="590"/>
      <c r="T75" s="590"/>
      <c r="U75" s="590"/>
      <c r="V75" s="590"/>
      <c r="W75" s="591"/>
      <c r="X75" s="585" t="str">
        <f>IF(M75="","",IF(($M$89-(SUM(入力シート!$AS$152:$AV$171,入力シート!$AS$176:$AV$185)))&gt;(入力シート!$T$12/入力シート!$BC$15),入力シート!$T$12*(入力シート!AO170/($M$89-(SUM(入力シート!$AS$152:$AV$171,入力シート!$AS$176:$AV$185)))),入力シート!AO170*入力シート!$BC$15))</f>
        <v/>
      </c>
      <c r="Y75" s="586"/>
      <c r="Z75" s="586"/>
      <c r="AA75" s="587"/>
      <c r="AB75" s="585" t="str">
        <f t="shared" si="16"/>
        <v/>
      </c>
      <c r="AC75" s="586"/>
      <c r="AD75" s="586"/>
      <c r="AE75" s="587"/>
      <c r="AF75" s="728"/>
      <c r="AG75" s="729"/>
      <c r="AH75" s="729"/>
      <c r="AI75" s="730"/>
      <c r="AJ75" s="820"/>
      <c r="AK75" s="819">
        <f>VLOOKUP(A27,入力シート!$B$152:$BD$171,48,0)</f>
        <v>0</v>
      </c>
      <c r="AL75" s="819"/>
      <c r="AM75" s="819"/>
      <c r="AN75" s="819"/>
      <c r="AO75" s="819"/>
      <c r="AP75" s="819"/>
      <c r="AQ75" s="819"/>
      <c r="AR75" s="821"/>
      <c r="AS75" s="823">
        <f>VLOOKUP(A27,入力シート!$B$152:$AJ$171,28,0)</f>
        <v>0</v>
      </c>
      <c r="AT75" s="823"/>
      <c r="AU75" s="823"/>
      <c r="AV75" s="823"/>
      <c r="AW75" s="762"/>
      <c r="AX75" s="734">
        <f>VLOOKUP(A27,入力シート!$B$152:$AJ$171,32,0)</f>
        <v>0</v>
      </c>
      <c r="AY75" s="734"/>
      <c r="AZ75" s="734"/>
      <c r="BA75" s="822"/>
      <c r="BB75" s="67"/>
    </row>
    <row r="76" spans="3:54" s="54" customFormat="1" ht="13.5" customHeight="1">
      <c r="C76" s="56"/>
      <c r="D76" s="745" t="str">
        <f>"　　　"&amp;(入力シート!U171) &amp;"  "&amp; (入力シート!Y171)</f>
        <v xml:space="preserve">　　　  </v>
      </c>
      <c r="E76" s="583"/>
      <c r="F76" s="583"/>
      <c r="G76" s="583"/>
      <c r="H76" s="583"/>
      <c r="I76" s="583"/>
      <c r="J76" s="583"/>
      <c r="K76" s="583"/>
      <c r="L76" s="584"/>
      <c r="M76" s="585" t="str">
        <f>IF(ISNA(VLOOKUP(A28,入力シート!$B$152:$AR$171,36,FALSE)),"",VLOOKUP(A28,入力シート!$B$152:$AR$171,36,FALSE))</f>
        <v/>
      </c>
      <c r="N76" s="586"/>
      <c r="O76" s="586"/>
      <c r="P76" s="587"/>
      <c r="Q76" s="714" t="str">
        <f t="shared" si="14"/>
        <v/>
      </c>
      <c r="R76" s="590"/>
      <c r="S76" s="590"/>
      <c r="T76" s="590"/>
      <c r="U76" s="590"/>
      <c r="V76" s="590"/>
      <c r="W76" s="591"/>
      <c r="X76" s="585" t="str">
        <f>IF(M76="","",IF(($M$89-(SUM(入力シート!$AS$152:$AV$171,入力シート!$AS$176:$AV$185)))&gt;(入力シート!$T$12/入力シート!$BC$15),入力シート!$T$12*(入力シート!AO171/($M$89-(SUM(入力シート!$AS$152:$AV$171,入力シート!$AS$176:$AV$185)))),入力シート!AO171*入力シート!$BC$15))</f>
        <v/>
      </c>
      <c r="Y76" s="586"/>
      <c r="Z76" s="586"/>
      <c r="AA76" s="587"/>
      <c r="AB76" s="585" t="str">
        <f t="shared" si="16"/>
        <v/>
      </c>
      <c r="AC76" s="586"/>
      <c r="AD76" s="586"/>
      <c r="AE76" s="587"/>
      <c r="AF76" s="728"/>
      <c r="AG76" s="729"/>
      <c r="AH76" s="729"/>
      <c r="AI76" s="730"/>
      <c r="AJ76" s="820"/>
      <c r="AK76" s="819">
        <f>VLOOKUP(A28,入力シート!$B$152:$BD$171,48,0)</f>
        <v>0</v>
      </c>
      <c r="AL76" s="819"/>
      <c r="AM76" s="819"/>
      <c r="AN76" s="819"/>
      <c r="AO76" s="819"/>
      <c r="AP76" s="819"/>
      <c r="AQ76" s="819"/>
      <c r="AR76" s="821"/>
      <c r="AS76" s="823">
        <f>VLOOKUP(A28,入力シート!$B$152:$AJ$171,28,0)</f>
        <v>0</v>
      </c>
      <c r="AT76" s="823"/>
      <c r="AU76" s="823"/>
      <c r="AV76" s="823"/>
      <c r="AW76" s="762"/>
      <c r="AX76" s="734">
        <f>VLOOKUP(A28,入力シート!$B$152:$AJ$171,32,0)</f>
        <v>0</v>
      </c>
      <c r="AY76" s="734"/>
      <c r="AZ76" s="734"/>
      <c r="BA76" s="822"/>
      <c r="BB76" s="67"/>
    </row>
    <row r="77" spans="3:54" s="54" customFormat="1" ht="13.5" customHeight="1">
      <c r="C77" s="56"/>
      <c r="D77" s="741" t="s">
        <v>163</v>
      </c>
      <c r="E77" s="741"/>
      <c r="F77" s="741"/>
      <c r="G77" s="741"/>
      <c r="H77" s="741"/>
      <c r="I77" s="741"/>
      <c r="J77" s="741"/>
      <c r="K77" s="741"/>
      <c r="L77" s="742"/>
      <c r="M77" s="585"/>
      <c r="N77" s="586"/>
      <c r="O77" s="586"/>
      <c r="P77" s="587"/>
      <c r="Q77" s="588"/>
      <c r="R77" s="589"/>
      <c r="S77" s="589"/>
      <c r="T77" s="589"/>
      <c r="U77" s="589"/>
      <c r="V77" s="589"/>
      <c r="W77" s="718"/>
      <c r="X77" s="585"/>
      <c r="Y77" s="586"/>
      <c r="Z77" s="586"/>
      <c r="AA77" s="587"/>
      <c r="AB77" s="585"/>
      <c r="AC77" s="586"/>
      <c r="AD77" s="586"/>
      <c r="AE77" s="587"/>
      <c r="AF77" s="728"/>
      <c r="AG77" s="729"/>
      <c r="AH77" s="729"/>
      <c r="AI77" s="730"/>
      <c r="AJ77" s="68"/>
      <c r="AK77" s="68"/>
      <c r="AL77" s="68"/>
      <c r="AM77" s="68"/>
      <c r="AN77" s="57"/>
      <c r="AO77" s="57"/>
      <c r="AP77" s="57"/>
      <c r="AQ77" s="57"/>
      <c r="AR77" s="57"/>
      <c r="AS77" s="57"/>
      <c r="AT77" s="57"/>
      <c r="AU77" s="57"/>
      <c r="AV77" s="57"/>
      <c r="AW77" s="57"/>
      <c r="AX77" s="57"/>
      <c r="AY77" s="57"/>
      <c r="AZ77" s="57"/>
      <c r="BA77" s="69"/>
    </row>
    <row r="78" spans="3:54" s="54" customFormat="1" ht="13.5" customHeight="1">
      <c r="C78" s="56"/>
      <c r="D78" s="741" t="str">
        <f>"　　　"&amp;(入力シート!U176) &amp;"  "&amp; (入力シート!Y176)</f>
        <v xml:space="preserve">　　　  </v>
      </c>
      <c r="E78" s="741"/>
      <c r="F78" s="741"/>
      <c r="G78" s="741"/>
      <c r="H78" s="741"/>
      <c r="I78" s="741"/>
      <c r="J78" s="741"/>
      <c r="K78" s="741"/>
      <c r="L78" s="742"/>
      <c r="M78" s="585" t="str">
        <f>IF(ISNA(VLOOKUP(A9,入力シート!$B$176:$AR$185,36,FALSE)),"",VLOOKUP(A9,入力シート!$B$176:$AR$185,36,FALSE))</f>
        <v/>
      </c>
      <c r="N78" s="586"/>
      <c r="O78" s="586"/>
      <c r="P78" s="587"/>
      <c r="Q78" s="714" t="str">
        <f>IF(M78="","","備考欄・別添報告書参照")</f>
        <v/>
      </c>
      <c r="R78" s="590"/>
      <c r="S78" s="590"/>
      <c r="T78" s="590"/>
      <c r="U78" s="590"/>
      <c r="V78" s="590"/>
      <c r="W78" s="591"/>
      <c r="X78" s="585" t="str">
        <f>IF(M78="","",IF(($M$89-(SUM(入力シート!$AS$152:$AV$171,入力シート!$AS$176:$AV$185)))&gt;(入力シート!$T$12/入力シート!$BC$15),入力シート!$T$12*(入力シート!AO176/($M$89-(SUM(入力シート!$AS$152:$AV$171,入力シート!$AS$176:$AV$185)))),入力シート!AO176*入力シート!$BC$15))</f>
        <v/>
      </c>
      <c r="Y78" s="586"/>
      <c r="Z78" s="586"/>
      <c r="AA78" s="587"/>
      <c r="AB78" s="585" t="str">
        <f>IFERROR(M78-X78,"")</f>
        <v/>
      </c>
      <c r="AC78" s="586"/>
      <c r="AD78" s="586"/>
      <c r="AE78" s="587"/>
      <c r="AF78" s="728"/>
      <c r="AG78" s="729"/>
      <c r="AH78" s="729"/>
      <c r="AI78" s="730"/>
      <c r="AJ78" s="743" t="s">
        <v>290</v>
      </c>
      <c r="AK78" s="734">
        <f>VLOOKUP(A9,入力シート!$B$176:$AJ$185,28,0)</f>
        <v>0</v>
      </c>
      <c r="AL78" s="734"/>
      <c r="AM78" s="734"/>
      <c r="AN78" s="734"/>
      <c r="AO78" s="762" t="s">
        <v>291</v>
      </c>
      <c r="AP78" s="734">
        <f>VLOOKUP(A9,入力シート!$B$176:$AJ$185,32,0)</f>
        <v>0</v>
      </c>
      <c r="AQ78" s="734"/>
      <c r="AR78" s="734"/>
      <c r="AS78" s="734"/>
      <c r="AT78" s="57"/>
      <c r="AU78" s="57"/>
      <c r="AV78" s="57"/>
      <c r="AW78" s="57"/>
      <c r="AX78" s="57"/>
      <c r="AY78" s="57"/>
      <c r="AZ78" s="57"/>
      <c r="BA78" s="69"/>
    </row>
    <row r="79" spans="3:54" s="54" customFormat="1" ht="13.5" customHeight="1">
      <c r="C79" s="56"/>
      <c r="D79" s="741" t="str">
        <f>"　　　"&amp;(入力シート!U177) &amp;"  "&amp; (入力シート!Y177)</f>
        <v xml:space="preserve">　　　  </v>
      </c>
      <c r="E79" s="741"/>
      <c r="F79" s="741"/>
      <c r="G79" s="741"/>
      <c r="H79" s="741"/>
      <c r="I79" s="741"/>
      <c r="J79" s="741"/>
      <c r="K79" s="741"/>
      <c r="L79" s="742"/>
      <c r="M79" s="585" t="str">
        <f>IF(ISNA(VLOOKUP(A10,入力シート!$B$176:$AR$185,36,FALSE)),"",VLOOKUP(A10,入力シート!$B$176:$AR$185,36,FALSE))</f>
        <v/>
      </c>
      <c r="N79" s="586"/>
      <c r="O79" s="586"/>
      <c r="P79" s="587"/>
      <c r="Q79" s="714" t="str">
        <f t="shared" ref="Q79:Q87" si="17">IF(M79="","","備考欄・別添報告書参照")</f>
        <v/>
      </c>
      <c r="R79" s="590"/>
      <c r="S79" s="590"/>
      <c r="T79" s="590"/>
      <c r="U79" s="590"/>
      <c r="V79" s="590"/>
      <c r="W79" s="591"/>
      <c r="X79" s="585" t="str">
        <f>IF(M79="","",IF(($M$89-(SUM(入力シート!$AS$152:$AV$171,入力シート!$AS$176:$AV$185)))&gt;(入力シート!$T$12/入力シート!$BC$15),入力シート!$T$12*(入力シート!AO177/($M$89-(SUM(入力シート!$AS$152:$AV$171,入力シート!$AS$176:$AV$185)))),入力シート!AO177*入力シート!$BC$15))</f>
        <v/>
      </c>
      <c r="Y79" s="586"/>
      <c r="Z79" s="586"/>
      <c r="AA79" s="587"/>
      <c r="AB79" s="585" t="str">
        <f t="shared" ref="AB79:AB87" si="18">IFERROR(M79-X79,"")</f>
        <v/>
      </c>
      <c r="AC79" s="586"/>
      <c r="AD79" s="586"/>
      <c r="AE79" s="587"/>
      <c r="AF79" s="728"/>
      <c r="AG79" s="729"/>
      <c r="AH79" s="729"/>
      <c r="AI79" s="730"/>
      <c r="AJ79" s="743"/>
      <c r="AK79" s="734">
        <f>VLOOKUP(A10,入力シート!$B$176:$AJ$185,28,0)</f>
        <v>0</v>
      </c>
      <c r="AL79" s="734"/>
      <c r="AM79" s="734"/>
      <c r="AN79" s="734"/>
      <c r="AO79" s="762"/>
      <c r="AP79" s="734">
        <f>VLOOKUP(A10,入力シート!$B$176:$AJ$185,32,0)</f>
        <v>0</v>
      </c>
      <c r="AQ79" s="734"/>
      <c r="AR79" s="734"/>
      <c r="AS79" s="734"/>
      <c r="AT79" s="57"/>
      <c r="AU79" s="57"/>
      <c r="AV79" s="57"/>
      <c r="AW79" s="57"/>
      <c r="AX79" s="57"/>
      <c r="AY79" s="57"/>
      <c r="AZ79" s="57"/>
      <c r="BA79" s="69"/>
    </row>
    <row r="80" spans="3:54" s="54" customFormat="1" ht="13.5" customHeight="1">
      <c r="C80" s="56"/>
      <c r="D80" s="741" t="str">
        <f>"　　　"&amp;(入力シート!U178) &amp;"  "&amp; (入力シート!Y178)</f>
        <v xml:space="preserve">　　　  </v>
      </c>
      <c r="E80" s="741"/>
      <c r="F80" s="741"/>
      <c r="G80" s="741"/>
      <c r="H80" s="741"/>
      <c r="I80" s="741"/>
      <c r="J80" s="741"/>
      <c r="K80" s="741"/>
      <c r="L80" s="742"/>
      <c r="M80" s="585" t="str">
        <f>IF(ISNA(VLOOKUP(A11,入力シート!$B$176:$AR$185,36,FALSE)),"",VLOOKUP(A11,入力シート!$B$176:$AR$185,36,FALSE))</f>
        <v/>
      </c>
      <c r="N80" s="586"/>
      <c r="O80" s="586"/>
      <c r="P80" s="587"/>
      <c r="Q80" s="714" t="str">
        <f t="shared" si="17"/>
        <v/>
      </c>
      <c r="R80" s="590"/>
      <c r="S80" s="590"/>
      <c r="T80" s="590"/>
      <c r="U80" s="590"/>
      <c r="V80" s="590"/>
      <c r="W80" s="591"/>
      <c r="X80" s="585" t="str">
        <f>IF(M80="","",IF(($M$89-(SUM(入力シート!$AS$152:$AV$171,入力シート!$AS$176:$AV$185)))&gt;(入力シート!$T$12/入力シート!$BC$15),入力シート!$T$12*(入力シート!AO178/($M$89-(SUM(入力シート!$AS$152:$AV$171,入力シート!$AS$176:$AV$185)))),入力シート!AO178*入力シート!$BC$15))</f>
        <v/>
      </c>
      <c r="Y80" s="586"/>
      <c r="Z80" s="586"/>
      <c r="AA80" s="587"/>
      <c r="AB80" s="585" t="str">
        <f t="shared" si="18"/>
        <v/>
      </c>
      <c r="AC80" s="586"/>
      <c r="AD80" s="586"/>
      <c r="AE80" s="587"/>
      <c r="AF80" s="728"/>
      <c r="AG80" s="729"/>
      <c r="AH80" s="729"/>
      <c r="AI80" s="730"/>
      <c r="AJ80" s="743"/>
      <c r="AK80" s="734">
        <f>VLOOKUP(A11,入力シート!$B$176:$AJ$185,28,0)</f>
        <v>0</v>
      </c>
      <c r="AL80" s="734"/>
      <c r="AM80" s="734"/>
      <c r="AN80" s="734"/>
      <c r="AO80" s="762"/>
      <c r="AP80" s="734">
        <f>VLOOKUP(A11,入力シート!$B$176:$AJ$185,32,0)</f>
        <v>0</v>
      </c>
      <c r="AQ80" s="734"/>
      <c r="AR80" s="734"/>
      <c r="AS80" s="734"/>
      <c r="AT80" s="57"/>
      <c r="AU80" s="57"/>
      <c r="AV80" s="57"/>
      <c r="AW80" s="57"/>
      <c r="AX80" s="57"/>
      <c r="AY80" s="57"/>
      <c r="AZ80" s="57"/>
      <c r="BA80" s="69"/>
    </row>
    <row r="81" spans="2:54" s="54" customFormat="1" ht="13.5" customHeight="1">
      <c r="C81" s="56"/>
      <c r="D81" s="741" t="str">
        <f>"　　　"&amp;(入力シート!U179) &amp;"  "&amp; (入力シート!Y179)</f>
        <v xml:space="preserve">　　　  </v>
      </c>
      <c r="E81" s="741"/>
      <c r="F81" s="741"/>
      <c r="G81" s="741"/>
      <c r="H81" s="741"/>
      <c r="I81" s="741"/>
      <c r="J81" s="741"/>
      <c r="K81" s="741"/>
      <c r="L81" s="742"/>
      <c r="M81" s="585" t="str">
        <f>IF(ISNA(VLOOKUP(A12,入力シート!$B$176:$AR$185,36,FALSE)),"",VLOOKUP(A12,入力シート!$B$176:$AR$185,36,FALSE))</f>
        <v/>
      </c>
      <c r="N81" s="586"/>
      <c r="O81" s="586"/>
      <c r="P81" s="587"/>
      <c r="Q81" s="714" t="str">
        <f t="shared" si="17"/>
        <v/>
      </c>
      <c r="R81" s="590"/>
      <c r="S81" s="590"/>
      <c r="T81" s="590"/>
      <c r="U81" s="590"/>
      <c r="V81" s="590"/>
      <c r="W81" s="591"/>
      <c r="X81" s="585" t="str">
        <f>IF(M81="","",IF(($M$89-(SUM(入力シート!$AS$152:$AV$171,入力シート!$AS$176:$AV$185)))&gt;(入力シート!$T$12/入力シート!$BC$15),入力シート!$T$12*(入力シート!AO179/($M$89-(SUM(入力シート!$AS$152:$AV$171,入力シート!$AS$176:$AV$185)))),入力シート!AO179*入力シート!$BC$15))</f>
        <v/>
      </c>
      <c r="Y81" s="586"/>
      <c r="Z81" s="586"/>
      <c r="AA81" s="587"/>
      <c r="AB81" s="585" t="str">
        <f t="shared" si="18"/>
        <v/>
      </c>
      <c r="AC81" s="586"/>
      <c r="AD81" s="586"/>
      <c r="AE81" s="587"/>
      <c r="AF81" s="728"/>
      <c r="AG81" s="729"/>
      <c r="AH81" s="729"/>
      <c r="AI81" s="730"/>
      <c r="AJ81" s="743"/>
      <c r="AK81" s="734">
        <f>VLOOKUP(A12,入力シート!$B$176:$AJ$185,28,0)</f>
        <v>0</v>
      </c>
      <c r="AL81" s="734"/>
      <c r="AM81" s="734"/>
      <c r="AN81" s="734"/>
      <c r="AO81" s="762"/>
      <c r="AP81" s="734">
        <f>VLOOKUP(A12,入力シート!$B$176:$AJ$185,32,0)</f>
        <v>0</v>
      </c>
      <c r="AQ81" s="734"/>
      <c r="AR81" s="734"/>
      <c r="AS81" s="734"/>
      <c r="AT81" s="57"/>
      <c r="AU81" s="57"/>
      <c r="AV81" s="57"/>
      <c r="AW81" s="57"/>
      <c r="AX81" s="57"/>
      <c r="AY81" s="57"/>
      <c r="AZ81" s="57"/>
      <c r="BA81" s="69"/>
    </row>
    <row r="82" spans="2:54" s="54" customFormat="1" ht="13.5" customHeight="1">
      <c r="C82" s="56"/>
      <c r="D82" s="741" t="str">
        <f>"　　　"&amp;(入力シート!U180) &amp;"  "&amp; (入力シート!Y180)</f>
        <v xml:space="preserve">　　　  </v>
      </c>
      <c r="E82" s="741"/>
      <c r="F82" s="741"/>
      <c r="G82" s="741"/>
      <c r="H82" s="741"/>
      <c r="I82" s="741"/>
      <c r="J82" s="741"/>
      <c r="K82" s="741"/>
      <c r="L82" s="742"/>
      <c r="M82" s="585" t="str">
        <f>IF(ISNA(VLOOKUP(A13,入力シート!$B$176:$AR$185,36,FALSE)),"",VLOOKUP(A13,入力シート!$B$176:$AR$185,36,FALSE))</f>
        <v/>
      </c>
      <c r="N82" s="586"/>
      <c r="O82" s="586"/>
      <c r="P82" s="587"/>
      <c r="Q82" s="714" t="str">
        <f t="shared" si="17"/>
        <v/>
      </c>
      <c r="R82" s="590"/>
      <c r="S82" s="590"/>
      <c r="T82" s="590"/>
      <c r="U82" s="590"/>
      <c r="V82" s="590"/>
      <c r="W82" s="591"/>
      <c r="X82" s="585" t="str">
        <f>IF(M82="","",IF(($M$89-(SUM(入力シート!$AS$152:$AV$171,入力シート!$AS$176:$AV$185)))&gt;(入力シート!$T$12/入力シート!$BC$15),入力シート!$T$12*(入力シート!AO180/($M$89-(SUM(入力シート!$AS$152:$AV$171,入力シート!$AS$176:$AV$185)))),入力シート!AO180*入力シート!$BC$15))</f>
        <v/>
      </c>
      <c r="Y82" s="586"/>
      <c r="Z82" s="586"/>
      <c r="AA82" s="587"/>
      <c r="AB82" s="585" t="str">
        <f t="shared" si="18"/>
        <v/>
      </c>
      <c r="AC82" s="586"/>
      <c r="AD82" s="586"/>
      <c r="AE82" s="587"/>
      <c r="AF82" s="728"/>
      <c r="AG82" s="729"/>
      <c r="AH82" s="729"/>
      <c r="AI82" s="730"/>
      <c r="AJ82" s="743"/>
      <c r="AK82" s="734">
        <f>VLOOKUP(A13,入力シート!$B$176:$AJ$185,28,0)</f>
        <v>0</v>
      </c>
      <c r="AL82" s="734"/>
      <c r="AM82" s="734"/>
      <c r="AN82" s="734"/>
      <c r="AO82" s="762"/>
      <c r="AP82" s="734">
        <f>VLOOKUP(A13,入力シート!$B$176:$AJ$185,32,0)</f>
        <v>0</v>
      </c>
      <c r="AQ82" s="734"/>
      <c r="AR82" s="734"/>
      <c r="AS82" s="734"/>
      <c r="AT82" s="57"/>
      <c r="AU82" s="57"/>
      <c r="AV82" s="57"/>
      <c r="AW82" s="57"/>
      <c r="AX82" s="57"/>
      <c r="AY82" s="57"/>
      <c r="AZ82" s="57"/>
      <c r="BA82" s="69"/>
    </row>
    <row r="83" spans="2:54" s="54" customFormat="1" ht="13.5" customHeight="1">
      <c r="C83" s="56"/>
      <c r="D83" s="741" t="str">
        <f>"　　　"&amp;(入力シート!U181) &amp;"  "&amp; (入力シート!Y181)</f>
        <v xml:space="preserve">　　　  </v>
      </c>
      <c r="E83" s="741"/>
      <c r="F83" s="741"/>
      <c r="G83" s="741"/>
      <c r="H83" s="741"/>
      <c r="I83" s="741"/>
      <c r="J83" s="741"/>
      <c r="K83" s="741"/>
      <c r="L83" s="742"/>
      <c r="M83" s="585" t="str">
        <f>IF(ISNA(VLOOKUP(A14,入力シート!$B$176:$AR$185,36,FALSE)),"",VLOOKUP(A14,入力シート!$B$176:$AR$185,36,FALSE))</f>
        <v/>
      </c>
      <c r="N83" s="586"/>
      <c r="O83" s="586"/>
      <c r="P83" s="587"/>
      <c r="Q83" s="714" t="str">
        <f t="shared" si="17"/>
        <v/>
      </c>
      <c r="R83" s="590"/>
      <c r="S83" s="590"/>
      <c r="T83" s="590"/>
      <c r="U83" s="590"/>
      <c r="V83" s="590"/>
      <c r="W83" s="591"/>
      <c r="X83" s="585" t="str">
        <f>IF(M83="","",IF(($M$89-(SUM(入力シート!$AS$152:$AV$171,入力シート!$AS$176:$AV$185)))&gt;(入力シート!$T$12/入力シート!$BC$15),入力シート!$T$12*(入力シート!AO181/($M$89-(SUM(入力シート!$AS$152:$AV$171,入力シート!$AS$176:$AV$185)))),入力シート!AO181*入力シート!$BC$15))</f>
        <v/>
      </c>
      <c r="Y83" s="586"/>
      <c r="Z83" s="586"/>
      <c r="AA83" s="587"/>
      <c r="AB83" s="585" t="str">
        <f t="shared" si="18"/>
        <v/>
      </c>
      <c r="AC83" s="586"/>
      <c r="AD83" s="586"/>
      <c r="AE83" s="587"/>
      <c r="AF83" s="728"/>
      <c r="AG83" s="729"/>
      <c r="AH83" s="729"/>
      <c r="AI83" s="730"/>
      <c r="AJ83" s="743"/>
      <c r="AK83" s="734">
        <f>VLOOKUP(A14,入力シート!$B$176:$AJ$185,28,0)</f>
        <v>0</v>
      </c>
      <c r="AL83" s="734"/>
      <c r="AM83" s="734"/>
      <c r="AN83" s="734"/>
      <c r="AO83" s="762"/>
      <c r="AP83" s="734">
        <f>VLOOKUP(A14,入力シート!$B$176:$AJ$185,32,0)</f>
        <v>0</v>
      </c>
      <c r="AQ83" s="734"/>
      <c r="AR83" s="734"/>
      <c r="AS83" s="734"/>
      <c r="AT83" s="57"/>
      <c r="AU83" s="57"/>
      <c r="AV83" s="57"/>
      <c r="AW83" s="57"/>
      <c r="AX83" s="57"/>
      <c r="AY83" s="57"/>
      <c r="AZ83" s="57"/>
      <c r="BA83" s="69"/>
    </row>
    <row r="84" spans="2:54" s="54" customFormat="1" ht="13.5" customHeight="1">
      <c r="C84" s="56"/>
      <c r="D84" s="741" t="str">
        <f>"　　　"&amp;(入力シート!U182) &amp;"  "&amp; (入力シート!Y182)</f>
        <v xml:space="preserve">　　　  </v>
      </c>
      <c r="E84" s="741"/>
      <c r="F84" s="741"/>
      <c r="G84" s="741"/>
      <c r="H84" s="741"/>
      <c r="I84" s="741"/>
      <c r="J84" s="741"/>
      <c r="K84" s="741"/>
      <c r="L84" s="742"/>
      <c r="M84" s="585" t="str">
        <f>IF(ISNA(VLOOKUP(A15,入力シート!$B$176:$AR$185,36,FALSE)),"",VLOOKUP(A15,入力シート!$B$176:$AR$185,36,FALSE))</f>
        <v/>
      </c>
      <c r="N84" s="586"/>
      <c r="O84" s="586"/>
      <c r="P84" s="587"/>
      <c r="Q84" s="714" t="str">
        <f t="shared" si="17"/>
        <v/>
      </c>
      <c r="R84" s="590"/>
      <c r="S84" s="590"/>
      <c r="T84" s="590"/>
      <c r="U84" s="590"/>
      <c r="V84" s="590"/>
      <c r="W84" s="591"/>
      <c r="X84" s="585" t="str">
        <f>IF(M84="","",IF(($M$89-(SUM(入力シート!$AS$152:$AV$171,入力シート!$AS$176:$AV$185)))&gt;(入力シート!$T$12/入力シート!$BC$15),入力シート!$T$12*(入力シート!AO182/($M$89-(SUM(入力シート!$AS$152:$AV$171,入力シート!$AS$176:$AV$185)))),入力シート!AO182*入力シート!$BC$15))</f>
        <v/>
      </c>
      <c r="Y84" s="586"/>
      <c r="Z84" s="586"/>
      <c r="AA84" s="587"/>
      <c r="AB84" s="585" t="str">
        <f t="shared" si="18"/>
        <v/>
      </c>
      <c r="AC84" s="586"/>
      <c r="AD84" s="586"/>
      <c r="AE84" s="587"/>
      <c r="AF84" s="728"/>
      <c r="AG84" s="729"/>
      <c r="AH84" s="729"/>
      <c r="AI84" s="730"/>
      <c r="AJ84" s="743"/>
      <c r="AK84" s="734">
        <f>VLOOKUP(A15,入力シート!$B$176:$AJ$185,28,0)</f>
        <v>0</v>
      </c>
      <c r="AL84" s="734"/>
      <c r="AM84" s="734"/>
      <c r="AN84" s="734"/>
      <c r="AO84" s="762"/>
      <c r="AP84" s="734">
        <f>VLOOKUP(A15,入力シート!$B$176:$AJ$185,32,0)</f>
        <v>0</v>
      </c>
      <c r="AQ84" s="734"/>
      <c r="AR84" s="734"/>
      <c r="AS84" s="734"/>
      <c r="AT84" s="57"/>
      <c r="AU84" s="57"/>
      <c r="AV84" s="57"/>
      <c r="AW84" s="57"/>
      <c r="AX84" s="57"/>
      <c r="AY84" s="57"/>
      <c r="AZ84" s="57"/>
      <c r="BA84" s="69"/>
    </row>
    <row r="85" spans="2:54" s="54" customFormat="1" ht="13.5" customHeight="1">
      <c r="C85" s="56"/>
      <c r="D85" s="741" t="str">
        <f>"　　　"&amp;(入力シート!U183) &amp;"  "&amp; (入力シート!Y183)</f>
        <v xml:space="preserve">　　　  </v>
      </c>
      <c r="E85" s="741"/>
      <c r="F85" s="741"/>
      <c r="G85" s="741"/>
      <c r="H85" s="741"/>
      <c r="I85" s="741"/>
      <c r="J85" s="741"/>
      <c r="K85" s="741"/>
      <c r="L85" s="742"/>
      <c r="M85" s="585" t="str">
        <f>IF(ISNA(VLOOKUP(A16,入力シート!$B$176:$AR$185,36,FALSE)),"",VLOOKUP(A16,入力シート!$B$176:$AR$185,36,FALSE))</f>
        <v/>
      </c>
      <c r="N85" s="586"/>
      <c r="O85" s="586"/>
      <c r="P85" s="587"/>
      <c r="Q85" s="714" t="str">
        <f t="shared" si="17"/>
        <v/>
      </c>
      <c r="R85" s="590"/>
      <c r="S85" s="590"/>
      <c r="T85" s="590"/>
      <c r="U85" s="590"/>
      <c r="V85" s="590"/>
      <c r="W85" s="591"/>
      <c r="X85" s="585" t="str">
        <f>IF(M85="","",IF(($M$89-(SUM(入力シート!$AS$152:$AV$171,入力シート!$AS$176:$AV$185)))&gt;(入力シート!$T$12/入力シート!$BC$15),入力シート!$T$12*(入力シート!AO183/($M$89-(SUM(入力シート!$AS$152:$AV$171,入力シート!$AS$176:$AV$185)))),入力シート!AO183*入力シート!$BC$15))</f>
        <v/>
      </c>
      <c r="Y85" s="586"/>
      <c r="Z85" s="586"/>
      <c r="AA85" s="587"/>
      <c r="AB85" s="585" t="str">
        <f t="shared" si="18"/>
        <v/>
      </c>
      <c r="AC85" s="586"/>
      <c r="AD85" s="586"/>
      <c r="AE85" s="587"/>
      <c r="AF85" s="728"/>
      <c r="AG85" s="729"/>
      <c r="AH85" s="729"/>
      <c r="AI85" s="730"/>
      <c r="AJ85" s="743"/>
      <c r="AK85" s="734">
        <f>VLOOKUP(A16,入力シート!$B$176:$AJ$185,28,0)</f>
        <v>0</v>
      </c>
      <c r="AL85" s="734"/>
      <c r="AM85" s="734"/>
      <c r="AN85" s="734"/>
      <c r="AO85" s="762"/>
      <c r="AP85" s="734">
        <f>VLOOKUP(A16,入力シート!$B$176:$AJ$185,32,0)</f>
        <v>0</v>
      </c>
      <c r="AQ85" s="734"/>
      <c r="AR85" s="734"/>
      <c r="AS85" s="734"/>
      <c r="AT85" s="57"/>
      <c r="AU85" s="57"/>
      <c r="AV85" s="57"/>
      <c r="AW85" s="57"/>
      <c r="AX85" s="57"/>
      <c r="AY85" s="57"/>
      <c r="AZ85" s="57"/>
      <c r="BA85" s="69"/>
    </row>
    <row r="86" spans="2:54" s="54" customFormat="1" ht="13.5" customHeight="1">
      <c r="C86" s="56"/>
      <c r="D86" s="741" t="str">
        <f>"　　　"&amp;(入力シート!U184) &amp;"  "&amp; (入力シート!Y184)</f>
        <v xml:space="preserve">　　　  </v>
      </c>
      <c r="E86" s="741"/>
      <c r="F86" s="741"/>
      <c r="G86" s="741"/>
      <c r="H86" s="741"/>
      <c r="I86" s="741"/>
      <c r="J86" s="741"/>
      <c r="K86" s="741"/>
      <c r="L86" s="742"/>
      <c r="M86" s="585" t="str">
        <f>IF(ISNA(VLOOKUP(A17,入力シート!$B$176:$AR$185,36,FALSE)),"",VLOOKUP(A17,入力シート!$B$176:$AR$185,36,FALSE))</f>
        <v/>
      </c>
      <c r="N86" s="586"/>
      <c r="O86" s="586"/>
      <c r="P86" s="587"/>
      <c r="Q86" s="714" t="str">
        <f t="shared" si="17"/>
        <v/>
      </c>
      <c r="R86" s="590"/>
      <c r="S86" s="590"/>
      <c r="T86" s="590"/>
      <c r="U86" s="590"/>
      <c r="V86" s="590"/>
      <c r="W86" s="591"/>
      <c r="X86" s="585" t="str">
        <f>IF(M86="","",IF(($M$89-(SUM(入力シート!$AS$152:$AV$171,入力シート!$AS$176:$AV$185)))&gt;(入力シート!$T$12/入力シート!$BC$15),入力シート!$T$12*(入力シート!AO184/($M$89-(SUM(入力シート!$AS$152:$AV$171,入力シート!$AS$176:$AV$185)))),入力シート!AO184*入力シート!$BC$15))</f>
        <v/>
      </c>
      <c r="Y86" s="586"/>
      <c r="Z86" s="586"/>
      <c r="AA86" s="587"/>
      <c r="AB86" s="585" t="str">
        <f t="shared" si="18"/>
        <v/>
      </c>
      <c r="AC86" s="586"/>
      <c r="AD86" s="586"/>
      <c r="AE86" s="587"/>
      <c r="AF86" s="728"/>
      <c r="AG86" s="729"/>
      <c r="AH86" s="729"/>
      <c r="AI86" s="730"/>
      <c r="AJ86" s="743"/>
      <c r="AK86" s="734">
        <f>VLOOKUP(A17,入力シート!$B$176:$AJ$185,28,0)</f>
        <v>0</v>
      </c>
      <c r="AL86" s="734"/>
      <c r="AM86" s="734"/>
      <c r="AN86" s="734"/>
      <c r="AO86" s="762"/>
      <c r="AP86" s="734">
        <f>VLOOKUP(A17,入力シート!$B$176:$AJ$185,32,0)</f>
        <v>0</v>
      </c>
      <c r="AQ86" s="734"/>
      <c r="AR86" s="734"/>
      <c r="AS86" s="734"/>
      <c r="AT86" s="57"/>
      <c r="AU86" s="57"/>
      <c r="AV86" s="57"/>
      <c r="AW86" s="57"/>
      <c r="AX86" s="57"/>
      <c r="AY86" s="57"/>
      <c r="AZ86" s="57"/>
      <c r="BA86" s="69"/>
    </row>
    <row r="87" spans="2:54" s="54" customFormat="1" ht="13.5" customHeight="1">
      <c r="C87" s="56"/>
      <c r="D87" s="741" t="str">
        <f>"　　　"&amp;(入力シート!U185) &amp;"  "&amp; (入力シート!Y185)</f>
        <v xml:space="preserve">　　　  </v>
      </c>
      <c r="E87" s="741"/>
      <c r="F87" s="741"/>
      <c r="G87" s="741"/>
      <c r="H87" s="741"/>
      <c r="I87" s="741"/>
      <c r="J87" s="741"/>
      <c r="K87" s="741"/>
      <c r="L87" s="742"/>
      <c r="M87" s="585" t="str">
        <f>IF(ISNA(VLOOKUP(A18,入力シート!$B$176:$AR$185,36,FALSE)),"",VLOOKUP(A18,入力シート!$B$176:$AR$185,36,FALSE))</f>
        <v/>
      </c>
      <c r="N87" s="586"/>
      <c r="O87" s="586"/>
      <c r="P87" s="587"/>
      <c r="Q87" s="714" t="str">
        <f t="shared" si="17"/>
        <v/>
      </c>
      <c r="R87" s="590"/>
      <c r="S87" s="590"/>
      <c r="T87" s="590"/>
      <c r="U87" s="590"/>
      <c r="V87" s="590"/>
      <c r="W87" s="591"/>
      <c r="X87" s="585" t="str">
        <f>IF(M87="","",IF(($M$89-(SUM(入力シート!$AS$152:$AV$171,入力シート!$AS$176:$AV$185)))&gt;(入力シート!$T$12/入力シート!$BC$15),入力シート!$T$12*(入力シート!AO185/($M$89-(SUM(入力シート!$AS$152:$AV$171,入力シート!$AS$176:$AV$185)))),入力シート!AO185*入力シート!$BC$15))</f>
        <v/>
      </c>
      <c r="Y87" s="586"/>
      <c r="Z87" s="586"/>
      <c r="AA87" s="587"/>
      <c r="AB87" s="585" t="str">
        <f t="shared" si="18"/>
        <v/>
      </c>
      <c r="AC87" s="586"/>
      <c r="AD87" s="586"/>
      <c r="AE87" s="587"/>
      <c r="AF87" s="728"/>
      <c r="AG87" s="729"/>
      <c r="AH87" s="729"/>
      <c r="AI87" s="730"/>
      <c r="AJ87" s="743"/>
      <c r="AK87" s="734">
        <f>VLOOKUP(A18,入力シート!$B$176:$AJ$185,28,0)</f>
        <v>0</v>
      </c>
      <c r="AL87" s="734"/>
      <c r="AM87" s="734"/>
      <c r="AN87" s="734"/>
      <c r="AO87" s="762"/>
      <c r="AP87" s="734">
        <f>VLOOKUP(A18,入力シート!$B$176:$AJ$185,32,0)</f>
        <v>0</v>
      </c>
      <c r="AQ87" s="734"/>
      <c r="AR87" s="734"/>
      <c r="AS87" s="734"/>
      <c r="AT87" s="57"/>
      <c r="AU87" s="57"/>
      <c r="AV87" s="57"/>
      <c r="AW87" s="57"/>
      <c r="AX87" s="57"/>
      <c r="AY87" s="57"/>
      <c r="AZ87" s="57"/>
      <c r="BA87" s="69"/>
    </row>
    <row r="88" spans="2:54" s="54" customFormat="1" ht="13.5" customHeight="1" thickBot="1">
      <c r="C88" s="70"/>
      <c r="D88" s="746" t="str">
        <f>"　　　"&amp;(入力シート!T186) &amp;"  "&amp; (入力シート!X186)</f>
        <v xml:space="preserve">　　　  </v>
      </c>
      <c r="E88" s="746"/>
      <c r="F88" s="746"/>
      <c r="G88" s="746"/>
      <c r="H88" s="746"/>
      <c r="I88" s="746"/>
      <c r="J88" s="746"/>
      <c r="K88" s="746"/>
      <c r="L88" s="747"/>
      <c r="M88" s="719"/>
      <c r="N88" s="720"/>
      <c r="O88" s="720"/>
      <c r="P88" s="721"/>
      <c r="Q88" s="715"/>
      <c r="R88" s="716"/>
      <c r="S88" s="716"/>
      <c r="T88" s="716"/>
      <c r="U88" s="716"/>
      <c r="V88" s="716"/>
      <c r="W88" s="717"/>
      <c r="X88" s="719"/>
      <c r="Y88" s="720"/>
      <c r="Z88" s="720"/>
      <c r="AA88" s="721"/>
      <c r="AB88" s="719"/>
      <c r="AC88" s="720"/>
      <c r="AD88" s="720"/>
      <c r="AE88" s="721"/>
      <c r="AF88" s="731"/>
      <c r="AG88" s="732"/>
      <c r="AH88" s="732"/>
      <c r="AI88" s="733"/>
      <c r="AJ88" s="71"/>
      <c r="AK88" s="71"/>
      <c r="AL88" s="71"/>
      <c r="AM88" s="71"/>
      <c r="AN88" s="72"/>
      <c r="AO88" s="72"/>
      <c r="AP88" s="72"/>
      <c r="AQ88" s="72"/>
      <c r="AR88" s="72"/>
      <c r="AS88" s="72"/>
      <c r="AT88" s="72"/>
      <c r="AU88" s="72"/>
      <c r="AV88" s="72"/>
      <c r="AW88" s="72"/>
      <c r="AX88" s="72"/>
      <c r="AY88" s="72"/>
      <c r="AZ88" s="72"/>
      <c r="BA88" s="73"/>
    </row>
    <row r="89" spans="2:54" s="54" customFormat="1" ht="15.75" customHeight="1" thickTop="1" thickBot="1">
      <c r="C89" s="711" t="s">
        <v>292</v>
      </c>
      <c r="D89" s="712"/>
      <c r="E89" s="712"/>
      <c r="F89" s="712"/>
      <c r="G89" s="712"/>
      <c r="H89" s="712"/>
      <c r="I89" s="712"/>
      <c r="J89" s="712"/>
      <c r="K89" s="712"/>
      <c r="L89" s="713"/>
      <c r="M89" s="755">
        <f>SUM(M8:P88)</f>
        <v>0</v>
      </c>
      <c r="N89" s="756"/>
      <c r="O89" s="756"/>
      <c r="P89" s="757"/>
      <c r="Q89" s="763"/>
      <c r="R89" s="764"/>
      <c r="S89" s="764"/>
      <c r="T89" s="764"/>
      <c r="U89" s="764"/>
      <c r="V89" s="764"/>
      <c r="W89" s="765"/>
      <c r="X89" s="758">
        <f>IF(SUM(X8:AA88)&gt;入力シート!$T$12,入力シート!$T$12,SUM(X8:AA88))</f>
        <v>0</v>
      </c>
      <c r="Y89" s="759"/>
      <c r="Z89" s="759"/>
      <c r="AA89" s="760"/>
      <c r="AB89" s="735">
        <f>M89-X89</f>
        <v>0</v>
      </c>
      <c r="AC89" s="736"/>
      <c r="AD89" s="736"/>
      <c r="AE89" s="737"/>
      <c r="AF89" s="738"/>
      <c r="AG89" s="739"/>
      <c r="AH89" s="739"/>
      <c r="AI89" s="740"/>
      <c r="AJ89" s="722"/>
      <c r="AK89" s="723"/>
      <c r="AL89" s="723"/>
      <c r="AM89" s="723"/>
      <c r="AN89" s="723"/>
      <c r="AO89" s="723"/>
      <c r="AP89" s="723"/>
      <c r="AQ89" s="723"/>
      <c r="AR89" s="723"/>
      <c r="AS89" s="723"/>
      <c r="AT89" s="723"/>
      <c r="AU89" s="723"/>
      <c r="AV89" s="723"/>
      <c r="AW89" s="723"/>
      <c r="AX89" s="723"/>
      <c r="AY89" s="723"/>
      <c r="AZ89" s="723"/>
      <c r="BA89" s="724"/>
    </row>
    <row r="90" spans="2:54" s="54" customFormat="1" ht="17.25" customHeight="1" thickBot="1">
      <c r="C90" s="74"/>
      <c r="D90" s="74"/>
      <c r="E90" s="74"/>
      <c r="F90" s="74"/>
      <c r="G90" s="74"/>
      <c r="H90" s="74"/>
      <c r="I90" s="74"/>
      <c r="J90" s="74"/>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row>
    <row r="91" spans="2:54" s="53" customFormat="1" ht="15" customHeight="1" thickBot="1">
      <c r="B91" s="51" t="s">
        <v>293</v>
      </c>
      <c r="R91" s="54"/>
      <c r="S91" s="54"/>
      <c r="T91" s="76"/>
      <c r="U91" s="76"/>
      <c r="V91" s="76"/>
      <c r="W91" s="76"/>
      <c r="X91" s="751" t="s">
        <v>294</v>
      </c>
      <c r="Y91" s="752"/>
      <c r="Z91" s="752"/>
      <c r="AA91" s="752"/>
      <c r="AB91" s="698" t="str">
        <f>IF(入力シート!T13=0,"0",入力シート!T13)</f>
        <v>0</v>
      </c>
      <c r="AC91" s="699"/>
      <c r="AD91" s="77" t="s">
        <v>295</v>
      </c>
      <c r="AE91" s="78"/>
      <c r="AF91" s="697" t="s">
        <v>296</v>
      </c>
      <c r="AG91" s="697"/>
      <c r="AH91" s="697"/>
      <c r="AI91" s="697"/>
      <c r="AJ91" s="753" t="str">
        <f>IF(入力シート!T14=0,"0",入力シート!T14)</f>
        <v>0</v>
      </c>
      <c r="AK91" s="754"/>
      <c r="AL91" s="79" t="s">
        <v>295</v>
      </c>
      <c r="AM91" s="80"/>
      <c r="AN91" s="761" t="s">
        <v>297</v>
      </c>
      <c r="AO91" s="697"/>
      <c r="AP91" s="697"/>
      <c r="AQ91" s="697"/>
      <c r="AR91" s="697"/>
      <c r="AS91" s="697"/>
      <c r="AT91" s="697"/>
      <c r="AU91" s="697"/>
      <c r="AV91" s="697"/>
      <c r="AW91" s="697"/>
      <c r="AX91" s="697"/>
      <c r="AY91" s="698" t="str">
        <f>IF(入力シート!AI14=0,"0",入力シート!AI14)</f>
        <v>0</v>
      </c>
      <c r="AZ91" s="699"/>
      <c r="BA91" s="81" t="s">
        <v>295</v>
      </c>
    </row>
    <row r="92" spans="2:54" s="53" customFormat="1" ht="15" customHeight="1" thickBot="1">
      <c r="B92" s="51"/>
      <c r="R92" s="54"/>
      <c r="S92" s="54"/>
      <c r="T92" s="76"/>
      <c r="U92" s="76"/>
      <c r="V92" s="76"/>
      <c r="W92" s="76"/>
      <c r="X92" s="82"/>
      <c r="Y92" s="82"/>
      <c r="Z92" s="82"/>
      <c r="AA92" s="82"/>
      <c r="AB92" s="83"/>
      <c r="AC92" s="83"/>
      <c r="AE92" s="76"/>
      <c r="AF92" s="696" t="s">
        <v>298</v>
      </c>
      <c r="AG92" s="697"/>
      <c r="AH92" s="697"/>
      <c r="AI92" s="697"/>
      <c r="AJ92" s="697"/>
      <c r="AK92" s="697"/>
      <c r="AL92" s="697"/>
      <c r="AM92" s="697"/>
      <c r="AN92" s="697"/>
      <c r="AO92" s="697"/>
      <c r="AP92" s="697"/>
      <c r="AQ92" s="697"/>
      <c r="AR92" s="697"/>
      <c r="AS92" s="697"/>
      <c r="AT92" s="697"/>
      <c r="AU92" s="697"/>
      <c r="AV92" s="697"/>
      <c r="AW92" s="697"/>
      <c r="AX92" s="697"/>
      <c r="AY92" s="698" t="str">
        <f>IF(入力シート!T15=0,"0",入力シート!T15)</f>
        <v>0</v>
      </c>
      <c r="AZ92" s="699"/>
      <c r="BA92" s="81" t="s">
        <v>295</v>
      </c>
    </row>
    <row r="93" spans="2:54" s="53" customFormat="1" ht="4.5" customHeight="1">
      <c r="B93" s="51"/>
    </row>
    <row r="94" spans="2:54" ht="13.5" customHeight="1">
      <c r="C94" s="598" t="s">
        <v>299</v>
      </c>
      <c r="D94" s="598"/>
      <c r="E94" s="598"/>
      <c r="F94" s="598"/>
      <c r="G94" s="598"/>
      <c r="H94" s="598"/>
      <c r="I94" s="598"/>
      <c r="J94" s="598"/>
      <c r="K94" s="598"/>
      <c r="L94" s="598"/>
      <c r="M94" s="598"/>
      <c r="N94" s="598"/>
      <c r="O94" s="598"/>
      <c r="P94" s="598"/>
      <c r="Q94" s="598"/>
      <c r="R94" s="598"/>
      <c r="S94" s="598"/>
      <c r="T94" s="598"/>
      <c r="U94" s="598"/>
      <c r="V94" s="598"/>
      <c r="W94" s="598"/>
      <c r="X94" s="598"/>
      <c r="Y94" s="598"/>
      <c r="Z94" s="598"/>
      <c r="AA94" s="598"/>
      <c r="AB94" s="598"/>
      <c r="AC94" s="598"/>
      <c r="AD94" s="598"/>
      <c r="AE94" s="598"/>
      <c r="AF94" s="598"/>
      <c r="AG94" s="598"/>
      <c r="AH94" s="598"/>
      <c r="AI94" s="598"/>
      <c r="AJ94" s="598"/>
      <c r="AK94" s="598"/>
      <c r="AL94" s="598"/>
      <c r="AM94" s="598"/>
      <c r="AN94" s="598"/>
      <c r="AO94" s="598"/>
      <c r="AP94" s="598"/>
      <c r="AQ94" s="598"/>
      <c r="AR94" s="598"/>
      <c r="AS94" s="598"/>
      <c r="AT94" s="598"/>
      <c r="AU94" s="598"/>
      <c r="AV94" s="598"/>
      <c r="AW94" s="598"/>
      <c r="AX94" s="598"/>
      <c r="AY94" s="598"/>
      <c r="AZ94" s="598"/>
      <c r="BA94" s="598"/>
      <c r="BB94" s="598"/>
    </row>
    <row r="95" spans="2:54" s="53" customFormat="1" ht="4.5" customHeight="1">
      <c r="B95" s="51"/>
    </row>
    <row r="96" spans="2:54" s="54" customFormat="1" ht="5.25" customHeight="1">
      <c r="C96" s="74"/>
      <c r="D96" s="74"/>
      <c r="E96" s="74"/>
      <c r="F96" s="74"/>
      <c r="G96" s="74"/>
      <c r="H96" s="74"/>
      <c r="I96" s="74"/>
      <c r="J96" s="74"/>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row>
    <row r="97" spans="2:53" s="53" customFormat="1" ht="15" customHeight="1">
      <c r="B97" s="51" t="s">
        <v>355</v>
      </c>
    </row>
    <row r="98" spans="2:53" s="53" customFormat="1" ht="4.5" customHeight="1" thickBot="1">
      <c r="B98" s="51"/>
    </row>
    <row r="99" spans="2:53" ht="15" customHeight="1">
      <c r="C99" s="621" t="s">
        <v>301</v>
      </c>
      <c r="D99" s="622"/>
      <c r="E99" s="622"/>
      <c r="F99" s="622"/>
      <c r="G99" s="622"/>
      <c r="H99" s="622"/>
      <c r="I99" s="622"/>
      <c r="J99" s="622"/>
      <c r="K99" s="622"/>
      <c r="L99" s="623"/>
      <c r="M99" s="624" t="s">
        <v>302</v>
      </c>
      <c r="N99" s="622"/>
      <c r="O99" s="622"/>
      <c r="P99" s="622"/>
      <c r="Q99" s="622"/>
      <c r="R99" s="622"/>
      <c r="S99" s="622"/>
      <c r="T99" s="622"/>
      <c r="U99" s="622"/>
      <c r="V99" s="622"/>
      <c r="W99" s="622"/>
      <c r="X99" s="622"/>
      <c r="Y99" s="622"/>
      <c r="Z99" s="622"/>
      <c r="AA99" s="622"/>
      <c r="AB99" s="622"/>
      <c r="AC99" s="622"/>
      <c r="AD99" s="622"/>
      <c r="AE99" s="622"/>
      <c r="AF99" s="622"/>
      <c r="AG99" s="622"/>
      <c r="AH99" s="622"/>
      <c r="AI99" s="622"/>
      <c r="AJ99" s="622"/>
      <c r="AK99" s="622"/>
      <c r="AL99" s="622"/>
      <c r="AM99" s="622"/>
      <c r="AN99" s="622"/>
      <c r="AO99" s="622"/>
      <c r="AP99" s="622"/>
      <c r="AQ99" s="622"/>
      <c r="AR99" s="622"/>
      <c r="AS99" s="622"/>
      <c r="AT99" s="622"/>
      <c r="AU99" s="622"/>
      <c r="AV99" s="622"/>
      <c r="AW99" s="622"/>
      <c r="AX99" s="622"/>
      <c r="AY99" s="622"/>
      <c r="AZ99" s="622"/>
      <c r="BA99" s="625"/>
    </row>
    <row r="100" spans="2:53" ht="12.95" customHeight="1">
      <c r="C100" s="556" t="str">
        <f>入力シート!B63</f>
        <v/>
      </c>
      <c r="D100" s="557"/>
      <c r="E100" s="557"/>
      <c r="F100" s="557"/>
      <c r="G100" s="557"/>
      <c r="H100" s="557"/>
      <c r="I100" s="557"/>
      <c r="J100" s="557"/>
      <c r="K100" s="557"/>
      <c r="L100" s="558"/>
      <c r="M100" s="397" t="s">
        <v>95</v>
      </c>
      <c r="N100" s="398"/>
      <c r="O100" s="398"/>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400"/>
      <c r="AM100" s="397">
        <f>入力シート!AL63</f>
        <v>0</v>
      </c>
      <c r="AN100" s="398"/>
      <c r="AO100" s="398"/>
      <c r="AP100" s="398"/>
      <c r="AQ100" s="400"/>
      <c r="AR100" s="397"/>
      <c r="AS100" s="398"/>
      <c r="AT100" s="398"/>
      <c r="AU100" s="398"/>
      <c r="AV100" s="398"/>
      <c r="AW100" s="398"/>
      <c r="AX100" s="398"/>
      <c r="AY100" s="398"/>
      <c r="AZ100" s="398"/>
      <c r="BA100" s="399"/>
    </row>
    <row r="101" spans="2:53" ht="15" customHeight="1">
      <c r="C101" s="559"/>
      <c r="D101" s="560"/>
      <c r="E101" s="560"/>
      <c r="F101" s="560"/>
      <c r="G101" s="560"/>
      <c r="H101" s="560"/>
      <c r="I101" s="560"/>
      <c r="J101" s="560"/>
      <c r="K101" s="560"/>
      <c r="L101" s="561"/>
      <c r="M101" s="565" t="s">
        <v>303</v>
      </c>
      <c r="N101" s="566"/>
      <c r="O101" s="567"/>
      <c r="P101" s="571">
        <f>入力シート!O64</f>
        <v>0</v>
      </c>
      <c r="Q101" s="572"/>
      <c r="R101" s="573"/>
      <c r="S101" s="577" t="s">
        <v>304</v>
      </c>
      <c r="T101" s="578"/>
      <c r="U101" s="579"/>
      <c r="V101" s="550">
        <f>入力シート!U64</f>
        <v>0</v>
      </c>
      <c r="W101" s="551"/>
      <c r="X101" s="551"/>
      <c r="Y101" s="551"/>
      <c r="Z101" s="551"/>
      <c r="AA101" s="551"/>
      <c r="AB101" s="551"/>
      <c r="AC101" s="551"/>
      <c r="AD101" s="551"/>
      <c r="AE101" s="551"/>
      <c r="AF101" s="551"/>
      <c r="AG101" s="551"/>
      <c r="AH101" s="551"/>
      <c r="AI101" s="551"/>
      <c r="AJ101" s="551"/>
      <c r="AK101" s="551"/>
      <c r="AL101" s="551"/>
      <c r="AM101" s="551"/>
      <c r="AN101" s="551"/>
      <c r="AO101" s="551"/>
      <c r="AP101" s="551"/>
      <c r="AQ101" s="551"/>
      <c r="AR101" s="551"/>
      <c r="AS101" s="551"/>
      <c r="AT101" s="551"/>
      <c r="AU101" s="551"/>
      <c r="AV101" s="551"/>
      <c r="AW101" s="551"/>
      <c r="AX101" s="551"/>
      <c r="AY101" s="551"/>
      <c r="AZ101" s="551"/>
      <c r="BA101" s="552"/>
    </row>
    <row r="102" spans="2:53" ht="15" customHeight="1">
      <c r="C102" s="562"/>
      <c r="D102" s="563"/>
      <c r="E102" s="563"/>
      <c r="F102" s="563"/>
      <c r="G102" s="563"/>
      <c r="H102" s="563"/>
      <c r="I102" s="563"/>
      <c r="J102" s="563"/>
      <c r="K102" s="563"/>
      <c r="L102" s="564"/>
      <c r="M102" s="568"/>
      <c r="N102" s="569"/>
      <c r="O102" s="570"/>
      <c r="P102" s="574"/>
      <c r="Q102" s="575"/>
      <c r="R102" s="576"/>
      <c r="S102" s="580"/>
      <c r="T102" s="581"/>
      <c r="U102" s="582"/>
      <c r="V102" s="553"/>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5"/>
    </row>
    <row r="103" spans="2:53" ht="12.95" customHeight="1">
      <c r="C103" s="556" t="str">
        <f>入力シート!B66</f>
        <v/>
      </c>
      <c r="D103" s="557"/>
      <c r="E103" s="557"/>
      <c r="F103" s="557"/>
      <c r="G103" s="557"/>
      <c r="H103" s="557"/>
      <c r="I103" s="557"/>
      <c r="J103" s="557"/>
      <c r="K103" s="557"/>
      <c r="L103" s="558"/>
      <c r="M103" s="397" t="s">
        <v>95</v>
      </c>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400"/>
      <c r="AM103" s="397">
        <f>入力シート!AL66</f>
        <v>0</v>
      </c>
      <c r="AN103" s="398"/>
      <c r="AO103" s="398"/>
      <c r="AP103" s="398"/>
      <c r="AQ103" s="400"/>
      <c r="AR103" s="397"/>
      <c r="AS103" s="398"/>
      <c r="AT103" s="398"/>
      <c r="AU103" s="398"/>
      <c r="AV103" s="398"/>
      <c r="AW103" s="398"/>
      <c r="AX103" s="398"/>
      <c r="AY103" s="398"/>
      <c r="AZ103" s="398"/>
      <c r="BA103" s="399"/>
    </row>
    <row r="104" spans="2:53" ht="15" customHeight="1">
      <c r="C104" s="559"/>
      <c r="D104" s="560"/>
      <c r="E104" s="560"/>
      <c r="F104" s="560"/>
      <c r="G104" s="560"/>
      <c r="H104" s="560"/>
      <c r="I104" s="560"/>
      <c r="J104" s="560"/>
      <c r="K104" s="560"/>
      <c r="L104" s="561"/>
      <c r="M104" s="565" t="s">
        <v>303</v>
      </c>
      <c r="N104" s="566"/>
      <c r="O104" s="567"/>
      <c r="P104" s="571">
        <f>入力シート!O67</f>
        <v>0</v>
      </c>
      <c r="Q104" s="572"/>
      <c r="R104" s="573"/>
      <c r="S104" s="577" t="s">
        <v>304</v>
      </c>
      <c r="T104" s="578"/>
      <c r="U104" s="579"/>
      <c r="V104" s="550">
        <f>入力シート!U67</f>
        <v>0</v>
      </c>
      <c r="W104" s="551"/>
      <c r="X104" s="551"/>
      <c r="Y104" s="551"/>
      <c r="Z104" s="551"/>
      <c r="AA104" s="551"/>
      <c r="AB104" s="551"/>
      <c r="AC104" s="551"/>
      <c r="AD104" s="551"/>
      <c r="AE104" s="551"/>
      <c r="AF104" s="551"/>
      <c r="AG104" s="551"/>
      <c r="AH104" s="551"/>
      <c r="AI104" s="551"/>
      <c r="AJ104" s="551"/>
      <c r="AK104" s="551"/>
      <c r="AL104" s="551"/>
      <c r="AM104" s="551"/>
      <c r="AN104" s="551"/>
      <c r="AO104" s="551"/>
      <c r="AP104" s="551"/>
      <c r="AQ104" s="551"/>
      <c r="AR104" s="551"/>
      <c r="AS104" s="551"/>
      <c r="AT104" s="551"/>
      <c r="AU104" s="551"/>
      <c r="AV104" s="551"/>
      <c r="AW104" s="551"/>
      <c r="AX104" s="551"/>
      <c r="AY104" s="551"/>
      <c r="AZ104" s="551"/>
      <c r="BA104" s="552"/>
    </row>
    <row r="105" spans="2:53" ht="15" customHeight="1">
      <c r="C105" s="562"/>
      <c r="D105" s="563"/>
      <c r="E105" s="563"/>
      <c r="F105" s="563"/>
      <c r="G105" s="563"/>
      <c r="H105" s="563"/>
      <c r="I105" s="563"/>
      <c r="J105" s="563"/>
      <c r="K105" s="563"/>
      <c r="L105" s="564"/>
      <c r="M105" s="568"/>
      <c r="N105" s="569"/>
      <c r="O105" s="570"/>
      <c r="P105" s="574"/>
      <c r="Q105" s="575"/>
      <c r="R105" s="576"/>
      <c r="S105" s="580"/>
      <c r="T105" s="581"/>
      <c r="U105" s="582"/>
      <c r="V105" s="553"/>
      <c r="W105" s="554"/>
      <c r="X105" s="554"/>
      <c r="Y105" s="554"/>
      <c r="Z105" s="554"/>
      <c r="AA105" s="554"/>
      <c r="AB105" s="554"/>
      <c r="AC105" s="554"/>
      <c r="AD105" s="554"/>
      <c r="AE105" s="554"/>
      <c r="AF105" s="554"/>
      <c r="AG105" s="554"/>
      <c r="AH105" s="554"/>
      <c r="AI105" s="554"/>
      <c r="AJ105" s="554"/>
      <c r="AK105" s="554"/>
      <c r="AL105" s="554"/>
      <c r="AM105" s="554"/>
      <c r="AN105" s="554"/>
      <c r="AO105" s="554"/>
      <c r="AP105" s="554"/>
      <c r="AQ105" s="554"/>
      <c r="AR105" s="554"/>
      <c r="AS105" s="554"/>
      <c r="AT105" s="554"/>
      <c r="AU105" s="554"/>
      <c r="AV105" s="554"/>
      <c r="AW105" s="554"/>
      <c r="AX105" s="554"/>
      <c r="AY105" s="554"/>
      <c r="AZ105" s="554"/>
      <c r="BA105" s="555"/>
    </row>
    <row r="106" spans="2:53" ht="12.95" customHeight="1">
      <c r="C106" s="556" t="str">
        <f>入力シート!B69</f>
        <v/>
      </c>
      <c r="D106" s="557"/>
      <c r="E106" s="557"/>
      <c r="F106" s="557"/>
      <c r="G106" s="557"/>
      <c r="H106" s="557"/>
      <c r="I106" s="557"/>
      <c r="J106" s="557"/>
      <c r="K106" s="557"/>
      <c r="L106" s="558"/>
      <c r="M106" s="397" t="s">
        <v>95</v>
      </c>
      <c r="N106" s="398"/>
      <c r="O106" s="398"/>
      <c r="P106" s="398"/>
      <c r="Q106" s="398"/>
      <c r="R106" s="398"/>
      <c r="S106" s="398"/>
      <c r="T106" s="398"/>
      <c r="U106" s="398"/>
      <c r="V106" s="398"/>
      <c r="W106" s="398"/>
      <c r="X106" s="398"/>
      <c r="Y106" s="398"/>
      <c r="Z106" s="398"/>
      <c r="AA106" s="398"/>
      <c r="AB106" s="398"/>
      <c r="AC106" s="398"/>
      <c r="AD106" s="398"/>
      <c r="AE106" s="398"/>
      <c r="AF106" s="398"/>
      <c r="AG106" s="398"/>
      <c r="AH106" s="398"/>
      <c r="AI106" s="398"/>
      <c r="AJ106" s="398"/>
      <c r="AK106" s="398"/>
      <c r="AL106" s="400"/>
      <c r="AM106" s="397">
        <f>入力シート!AL69</f>
        <v>0</v>
      </c>
      <c r="AN106" s="398"/>
      <c r="AO106" s="398"/>
      <c r="AP106" s="398"/>
      <c r="AQ106" s="400"/>
      <c r="AR106" s="397"/>
      <c r="AS106" s="398"/>
      <c r="AT106" s="398"/>
      <c r="AU106" s="398"/>
      <c r="AV106" s="398"/>
      <c r="AW106" s="398"/>
      <c r="AX106" s="398"/>
      <c r="AY106" s="398"/>
      <c r="AZ106" s="398"/>
      <c r="BA106" s="399"/>
    </row>
    <row r="107" spans="2:53" ht="15" customHeight="1">
      <c r="C107" s="559"/>
      <c r="D107" s="560"/>
      <c r="E107" s="560"/>
      <c r="F107" s="560"/>
      <c r="G107" s="560"/>
      <c r="H107" s="560"/>
      <c r="I107" s="560"/>
      <c r="J107" s="560"/>
      <c r="K107" s="560"/>
      <c r="L107" s="561"/>
      <c r="M107" s="565" t="s">
        <v>303</v>
      </c>
      <c r="N107" s="566"/>
      <c r="O107" s="567"/>
      <c r="P107" s="571">
        <f>入力シート!O70</f>
        <v>0</v>
      </c>
      <c r="Q107" s="572"/>
      <c r="R107" s="573"/>
      <c r="S107" s="577" t="s">
        <v>304</v>
      </c>
      <c r="T107" s="578"/>
      <c r="U107" s="579"/>
      <c r="V107" s="550">
        <f>入力シート!U70</f>
        <v>0</v>
      </c>
      <c r="W107" s="551"/>
      <c r="X107" s="551"/>
      <c r="Y107" s="551"/>
      <c r="Z107" s="551"/>
      <c r="AA107" s="551"/>
      <c r="AB107" s="551"/>
      <c r="AC107" s="551"/>
      <c r="AD107" s="551"/>
      <c r="AE107" s="551"/>
      <c r="AF107" s="551"/>
      <c r="AG107" s="551"/>
      <c r="AH107" s="551"/>
      <c r="AI107" s="551"/>
      <c r="AJ107" s="551"/>
      <c r="AK107" s="551"/>
      <c r="AL107" s="551"/>
      <c r="AM107" s="551"/>
      <c r="AN107" s="551"/>
      <c r="AO107" s="551"/>
      <c r="AP107" s="551"/>
      <c r="AQ107" s="551"/>
      <c r="AR107" s="551"/>
      <c r="AS107" s="551"/>
      <c r="AT107" s="551"/>
      <c r="AU107" s="551"/>
      <c r="AV107" s="551"/>
      <c r="AW107" s="551"/>
      <c r="AX107" s="551"/>
      <c r="AY107" s="551"/>
      <c r="AZ107" s="551"/>
      <c r="BA107" s="552"/>
    </row>
    <row r="108" spans="2:53" ht="15" customHeight="1">
      <c r="C108" s="562"/>
      <c r="D108" s="563"/>
      <c r="E108" s="563"/>
      <c r="F108" s="563"/>
      <c r="G108" s="563"/>
      <c r="H108" s="563"/>
      <c r="I108" s="563"/>
      <c r="J108" s="563"/>
      <c r="K108" s="563"/>
      <c r="L108" s="564"/>
      <c r="M108" s="568"/>
      <c r="N108" s="569"/>
      <c r="O108" s="570"/>
      <c r="P108" s="574"/>
      <c r="Q108" s="575"/>
      <c r="R108" s="576"/>
      <c r="S108" s="580"/>
      <c r="T108" s="581"/>
      <c r="U108" s="582"/>
      <c r="V108" s="553"/>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5"/>
    </row>
    <row r="109" spans="2:53" ht="12.95" customHeight="1">
      <c r="C109" s="556" t="str">
        <f>入力シート!B72</f>
        <v/>
      </c>
      <c r="D109" s="557"/>
      <c r="E109" s="557"/>
      <c r="F109" s="557"/>
      <c r="G109" s="557"/>
      <c r="H109" s="557"/>
      <c r="I109" s="557"/>
      <c r="J109" s="557"/>
      <c r="K109" s="557"/>
      <c r="L109" s="558"/>
      <c r="M109" s="397" t="s">
        <v>95</v>
      </c>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398"/>
      <c r="AK109" s="398"/>
      <c r="AL109" s="400"/>
      <c r="AM109" s="397">
        <f>入力シート!AL72</f>
        <v>0</v>
      </c>
      <c r="AN109" s="398"/>
      <c r="AO109" s="398"/>
      <c r="AP109" s="398"/>
      <c r="AQ109" s="400"/>
      <c r="AR109" s="397"/>
      <c r="AS109" s="398"/>
      <c r="AT109" s="398"/>
      <c r="AU109" s="398"/>
      <c r="AV109" s="398"/>
      <c r="AW109" s="398"/>
      <c r="AX109" s="398"/>
      <c r="AY109" s="398"/>
      <c r="AZ109" s="398"/>
      <c r="BA109" s="399"/>
    </row>
    <row r="110" spans="2:53" ht="15" customHeight="1">
      <c r="C110" s="559"/>
      <c r="D110" s="560"/>
      <c r="E110" s="560"/>
      <c r="F110" s="560"/>
      <c r="G110" s="560"/>
      <c r="H110" s="560"/>
      <c r="I110" s="560"/>
      <c r="J110" s="560"/>
      <c r="K110" s="560"/>
      <c r="L110" s="561"/>
      <c r="M110" s="565" t="s">
        <v>303</v>
      </c>
      <c r="N110" s="566"/>
      <c r="O110" s="567"/>
      <c r="P110" s="571">
        <f>入力シート!O73</f>
        <v>0</v>
      </c>
      <c r="Q110" s="572"/>
      <c r="R110" s="573"/>
      <c r="S110" s="577" t="s">
        <v>304</v>
      </c>
      <c r="T110" s="578"/>
      <c r="U110" s="579"/>
      <c r="V110" s="550">
        <f>入力シート!U73</f>
        <v>0</v>
      </c>
      <c r="W110" s="551"/>
      <c r="X110" s="551"/>
      <c r="Y110" s="551"/>
      <c r="Z110" s="551"/>
      <c r="AA110" s="551"/>
      <c r="AB110" s="551"/>
      <c r="AC110" s="551"/>
      <c r="AD110" s="551"/>
      <c r="AE110" s="551"/>
      <c r="AF110" s="551"/>
      <c r="AG110" s="551"/>
      <c r="AH110" s="551"/>
      <c r="AI110" s="551"/>
      <c r="AJ110" s="551"/>
      <c r="AK110" s="551"/>
      <c r="AL110" s="551"/>
      <c r="AM110" s="551"/>
      <c r="AN110" s="551"/>
      <c r="AO110" s="551"/>
      <c r="AP110" s="551"/>
      <c r="AQ110" s="551"/>
      <c r="AR110" s="551"/>
      <c r="AS110" s="551"/>
      <c r="AT110" s="551"/>
      <c r="AU110" s="551"/>
      <c r="AV110" s="551"/>
      <c r="AW110" s="551"/>
      <c r="AX110" s="551"/>
      <c r="AY110" s="551"/>
      <c r="AZ110" s="551"/>
      <c r="BA110" s="552"/>
    </row>
    <row r="111" spans="2:53" ht="15" customHeight="1">
      <c r="C111" s="562"/>
      <c r="D111" s="563"/>
      <c r="E111" s="563"/>
      <c r="F111" s="563"/>
      <c r="G111" s="563"/>
      <c r="H111" s="563"/>
      <c r="I111" s="563"/>
      <c r="J111" s="563"/>
      <c r="K111" s="563"/>
      <c r="L111" s="564"/>
      <c r="M111" s="568"/>
      <c r="N111" s="569"/>
      <c r="O111" s="570"/>
      <c r="P111" s="574"/>
      <c r="Q111" s="575"/>
      <c r="R111" s="576"/>
      <c r="S111" s="580"/>
      <c r="T111" s="581"/>
      <c r="U111" s="582"/>
      <c r="V111" s="553"/>
      <c r="W111" s="554"/>
      <c r="X111" s="554"/>
      <c r="Y111" s="554"/>
      <c r="Z111" s="554"/>
      <c r="AA111" s="554"/>
      <c r="AB111" s="554"/>
      <c r="AC111" s="554"/>
      <c r="AD111" s="554"/>
      <c r="AE111" s="554"/>
      <c r="AF111" s="554"/>
      <c r="AG111" s="554"/>
      <c r="AH111" s="554"/>
      <c r="AI111" s="554"/>
      <c r="AJ111" s="554"/>
      <c r="AK111" s="554"/>
      <c r="AL111" s="554"/>
      <c r="AM111" s="554"/>
      <c r="AN111" s="554"/>
      <c r="AO111" s="554"/>
      <c r="AP111" s="554"/>
      <c r="AQ111" s="554"/>
      <c r="AR111" s="554"/>
      <c r="AS111" s="554"/>
      <c r="AT111" s="554"/>
      <c r="AU111" s="554"/>
      <c r="AV111" s="554"/>
      <c r="AW111" s="554"/>
      <c r="AX111" s="554"/>
      <c r="AY111" s="554"/>
      <c r="AZ111" s="554"/>
      <c r="BA111" s="555"/>
    </row>
    <row r="112" spans="2:53" ht="12.95" customHeight="1">
      <c r="C112" s="556" t="str">
        <f>入力シート!B75</f>
        <v/>
      </c>
      <c r="D112" s="557"/>
      <c r="E112" s="557"/>
      <c r="F112" s="557"/>
      <c r="G112" s="557"/>
      <c r="H112" s="557"/>
      <c r="I112" s="557"/>
      <c r="J112" s="557"/>
      <c r="K112" s="557"/>
      <c r="L112" s="558"/>
      <c r="M112" s="397" t="s">
        <v>95</v>
      </c>
      <c r="N112" s="398"/>
      <c r="O112" s="398"/>
      <c r="P112" s="398"/>
      <c r="Q112" s="398"/>
      <c r="R112" s="398"/>
      <c r="S112" s="398"/>
      <c r="T112" s="398"/>
      <c r="U112" s="398"/>
      <c r="V112" s="398"/>
      <c r="W112" s="398"/>
      <c r="X112" s="398"/>
      <c r="Y112" s="398"/>
      <c r="Z112" s="398"/>
      <c r="AA112" s="398"/>
      <c r="AB112" s="398"/>
      <c r="AC112" s="398"/>
      <c r="AD112" s="398"/>
      <c r="AE112" s="398"/>
      <c r="AF112" s="398"/>
      <c r="AG112" s="398"/>
      <c r="AH112" s="398"/>
      <c r="AI112" s="398"/>
      <c r="AJ112" s="398"/>
      <c r="AK112" s="398"/>
      <c r="AL112" s="400"/>
      <c r="AM112" s="397">
        <f>入力シート!AL75</f>
        <v>0</v>
      </c>
      <c r="AN112" s="398"/>
      <c r="AO112" s="398"/>
      <c r="AP112" s="398"/>
      <c r="AQ112" s="400"/>
      <c r="AR112" s="397"/>
      <c r="AS112" s="398"/>
      <c r="AT112" s="398"/>
      <c r="AU112" s="398"/>
      <c r="AV112" s="398"/>
      <c r="AW112" s="398"/>
      <c r="AX112" s="398"/>
      <c r="AY112" s="398"/>
      <c r="AZ112" s="398"/>
      <c r="BA112" s="399"/>
    </row>
    <row r="113" spans="3:53" ht="15" customHeight="1">
      <c r="C113" s="559"/>
      <c r="D113" s="560"/>
      <c r="E113" s="560"/>
      <c r="F113" s="560"/>
      <c r="G113" s="560"/>
      <c r="H113" s="560"/>
      <c r="I113" s="560"/>
      <c r="J113" s="560"/>
      <c r="K113" s="560"/>
      <c r="L113" s="561"/>
      <c r="M113" s="565" t="s">
        <v>303</v>
      </c>
      <c r="N113" s="566"/>
      <c r="O113" s="567"/>
      <c r="P113" s="571">
        <f>入力シート!O76</f>
        <v>0</v>
      </c>
      <c r="Q113" s="572"/>
      <c r="R113" s="573"/>
      <c r="S113" s="577" t="s">
        <v>304</v>
      </c>
      <c r="T113" s="578"/>
      <c r="U113" s="579"/>
      <c r="V113" s="550">
        <f>入力シート!U76</f>
        <v>0</v>
      </c>
      <c r="W113" s="551"/>
      <c r="X113" s="551"/>
      <c r="Y113" s="551"/>
      <c r="Z113" s="551"/>
      <c r="AA113" s="551"/>
      <c r="AB113" s="551"/>
      <c r="AC113" s="551"/>
      <c r="AD113" s="551"/>
      <c r="AE113" s="551"/>
      <c r="AF113" s="551"/>
      <c r="AG113" s="551"/>
      <c r="AH113" s="551"/>
      <c r="AI113" s="551"/>
      <c r="AJ113" s="551"/>
      <c r="AK113" s="551"/>
      <c r="AL113" s="551"/>
      <c r="AM113" s="551"/>
      <c r="AN113" s="551"/>
      <c r="AO113" s="551"/>
      <c r="AP113" s="551"/>
      <c r="AQ113" s="551"/>
      <c r="AR113" s="551"/>
      <c r="AS113" s="551"/>
      <c r="AT113" s="551"/>
      <c r="AU113" s="551"/>
      <c r="AV113" s="551"/>
      <c r="AW113" s="551"/>
      <c r="AX113" s="551"/>
      <c r="AY113" s="551"/>
      <c r="AZ113" s="551"/>
      <c r="BA113" s="552"/>
    </row>
    <row r="114" spans="3:53" ht="15" customHeight="1">
      <c r="C114" s="562"/>
      <c r="D114" s="563"/>
      <c r="E114" s="563"/>
      <c r="F114" s="563"/>
      <c r="G114" s="563"/>
      <c r="H114" s="563"/>
      <c r="I114" s="563"/>
      <c r="J114" s="563"/>
      <c r="K114" s="563"/>
      <c r="L114" s="564"/>
      <c r="M114" s="568"/>
      <c r="N114" s="569"/>
      <c r="O114" s="570"/>
      <c r="P114" s="574"/>
      <c r="Q114" s="575"/>
      <c r="R114" s="576"/>
      <c r="S114" s="580"/>
      <c r="T114" s="581"/>
      <c r="U114" s="582"/>
      <c r="V114" s="553"/>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5"/>
    </row>
    <row r="115" spans="3:53" ht="12.95" customHeight="1">
      <c r="C115" s="556" t="str">
        <f>入力シート!B78</f>
        <v/>
      </c>
      <c r="D115" s="557"/>
      <c r="E115" s="557"/>
      <c r="F115" s="557"/>
      <c r="G115" s="557"/>
      <c r="H115" s="557"/>
      <c r="I115" s="557"/>
      <c r="J115" s="557"/>
      <c r="K115" s="557"/>
      <c r="L115" s="558"/>
      <c r="M115" s="397" t="s">
        <v>95</v>
      </c>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400"/>
      <c r="AM115" s="397">
        <f>入力シート!AL78</f>
        <v>0</v>
      </c>
      <c r="AN115" s="398"/>
      <c r="AO115" s="398"/>
      <c r="AP115" s="398"/>
      <c r="AQ115" s="400"/>
      <c r="AR115" s="397"/>
      <c r="AS115" s="398"/>
      <c r="AT115" s="398"/>
      <c r="AU115" s="398"/>
      <c r="AV115" s="398"/>
      <c r="AW115" s="398"/>
      <c r="AX115" s="398"/>
      <c r="AY115" s="398"/>
      <c r="AZ115" s="398"/>
      <c r="BA115" s="399"/>
    </row>
    <row r="116" spans="3:53" ht="15" customHeight="1">
      <c r="C116" s="559"/>
      <c r="D116" s="560"/>
      <c r="E116" s="560"/>
      <c r="F116" s="560"/>
      <c r="G116" s="560"/>
      <c r="H116" s="560"/>
      <c r="I116" s="560"/>
      <c r="J116" s="560"/>
      <c r="K116" s="560"/>
      <c r="L116" s="561"/>
      <c r="M116" s="565" t="s">
        <v>303</v>
      </c>
      <c r="N116" s="566"/>
      <c r="O116" s="567"/>
      <c r="P116" s="571">
        <f>入力シート!O79</f>
        <v>0</v>
      </c>
      <c r="Q116" s="572"/>
      <c r="R116" s="573"/>
      <c r="S116" s="577" t="s">
        <v>304</v>
      </c>
      <c r="T116" s="578"/>
      <c r="U116" s="579"/>
      <c r="V116" s="550">
        <f>入力シート!U79</f>
        <v>0</v>
      </c>
      <c r="W116" s="551"/>
      <c r="X116" s="551"/>
      <c r="Y116" s="551"/>
      <c r="Z116" s="551"/>
      <c r="AA116" s="551"/>
      <c r="AB116" s="551"/>
      <c r="AC116" s="551"/>
      <c r="AD116" s="551"/>
      <c r="AE116" s="551"/>
      <c r="AF116" s="551"/>
      <c r="AG116" s="551"/>
      <c r="AH116" s="551"/>
      <c r="AI116" s="551"/>
      <c r="AJ116" s="551"/>
      <c r="AK116" s="551"/>
      <c r="AL116" s="551"/>
      <c r="AM116" s="551"/>
      <c r="AN116" s="551"/>
      <c r="AO116" s="551"/>
      <c r="AP116" s="551"/>
      <c r="AQ116" s="551"/>
      <c r="AR116" s="551"/>
      <c r="AS116" s="551"/>
      <c r="AT116" s="551"/>
      <c r="AU116" s="551"/>
      <c r="AV116" s="551"/>
      <c r="AW116" s="551"/>
      <c r="AX116" s="551"/>
      <c r="AY116" s="551"/>
      <c r="AZ116" s="551"/>
      <c r="BA116" s="552"/>
    </row>
    <row r="117" spans="3:53" ht="15" customHeight="1">
      <c r="C117" s="562"/>
      <c r="D117" s="563"/>
      <c r="E117" s="563"/>
      <c r="F117" s="563"/>
      <c r="G117" s="563"/>
      <c r="H117" s="563"/>
      <c r="I117" s="563"/>
      <c r="J117" s="563"/>
      <c r="K117" s="563"/>
      <c r="L117" s="564"/>
      <c r="M117" s="568"/>
      <c r="N117" s="569"/>
      <c r="O117" s="570"/>
      <c r="P117" s="574"/>
      <c r="Q117" s="575"/>
      <c r="R117" s="576"/>
      <c r="S117" s="580"/>
      <c r="T117" s="581"/>
      <c r="U117" s="582"/>
      <c r="V117" s="553"/>
      <c r="W117" s="554"/>
      <c r="X117" s="554"/>
      <c r="Y117" s="554"/>
      <c r="Z117" s="554"/>
      <c r="AA117" s="554"/>
      <c r="AB117" s="554"/>
      <c r="AC117" s="554"/>
      <c r="AD117" s="554"/>
      <c r="AE117" s="554"/>
      <c r="AF117" s="554"/>
      <c r="AG117" s="554"/>
      <c r="AH117" s="554"/>
      <c r="AI117" s="554"/>
      <c r="AJ117" s="554"/>
      <c r="AK117" s="554"/>
      <c r="AL117" s="554"/>
      <c r="AM117" s="554"/>
      <c r="AN117" s="554"/>
      <c r="AO117" s="554"/>
      <c r="AP117" s="554"/>
      <c r="AQ117" s="554"/>
      <c r="AR117" s="554"/>
      <c r="AS117" s="554"/>
      <c r="AT117" s="554"/>
      <c r="AU117" s="554"/>
      <c r="AV117" s="554"/>
      <c r="AW117" s="554"/>
      <c r="AX117" s="554"/>
      <c r="AY117" s="554"/>
      <c r="AZ117" s="554"/>
      <c r="BA117" s="555"/>
    </row>
    <row r="118" spans="3:53" ht="12.95" customHeight="1">
      <c r="C118" s="556" t="str">
        <f>入力シート!B81</f>
        <v/>
      </c>
      <c r="D118" s="557"/>
      <c r="E118" s="557"/>
      <c r="F118" s="557"/>
      <c r="G118" s="557"/>
      <c r="H118" s="557"/>
      <c r="I118" s="557"/>
      <c r="J118" s="557"/>
      <c r="K118" s="557"/>
      <c r="L118" s="558"/>
      <c r="M118" s="397" t="s">
        <v>95</v>
      </c>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400"/>
      <c r="AM118" s="397">
        <f>入力シート!AL81</f>
        <v>0</v>
      </c>
      <c r="AN118" s="398"/>
      <c r="AO118" s="398"/>
      <c r="AP118" s="398"/>
      <c r="AQ118" s="400"/>
      <c r="AR118" s="397"/>
      <c r="AS118" s="398"/>
      <c r="AT118" s="398"/>
      <c r="AU118" s="398"/>
      <c r="AV118" s="398"/>
      <c r="AW118" s="398"/>
      <c r="AX118" s="398"/>
      <c r="AY118" s="398"/>
      <c r="AZ118" s="398"/>
      <c r="BA118" s="399"/>
    </row>
    <row r="119" spans="3:53" ht="15" customHeight="1">
      <c r="C119" s="559"/>
      <c r="D119" s="560"/>
      <c r="E119" s="560"/>
      <c r="F119" s="560"/>
      <c r="G119" s="560"/>
      <c r="H119" s="560"/>
      <c r="I119" s="560"/>
      <c r="J119" s="560"/>
      <c r="K119" s="560"/>
      <c r="L119" s="561"/>
      <c r="M119" s="565" t="s">
        <v>303</v>
      </c>
      <c r="N119" s="566"/>
      <c r="O119" s="567"/>
      <c r="P119" s="571">
        <f>入力シート!O82</f>
        <v>0</v>
      </c>
      <c r="Q119" s="572"/>
      <c r="R119" s="573"/>
      <c r="S119" s="577" t="s">
        <v>304</v>
      </c>
      <c r="T119" s="578"/>
      <c r="U119" s="579"/>
      <c r="V119" s="550">
        <f>入力シート!U82</f>
        <v>0</v>
      </c>
      <c r="W119" s="551"/>
      <c r="X119" s="551"/>
      <c r="Y119" s="551"/>
      <c r="Z119" s="551"/>
      <c r="AA119" s="551"/>
      <c r="AB119" s="551"/>
      <c r="AC119" s="551"/>
      <c r="AD119" s="551"/>
      <c r="AE119" s="551"/>
      <c r="AF119" s="551"/>
      <c r="AG119" s="551"/>
      <c r="AH119" s="551"/>
      <c r="AI119" s="551"/>
      <c r="AJ119" s="551"/>
      <c r="AK119" s="551"/>
      <c r="AL119" s="551"/>
      <c r="AM119" s="551"/>
      <c r="AN119" s="551"/>
      <c r="AO119" s="551"/>
      <c r="AP119" s="551"/>
      <c r="AQ119" s="551"/>
      <c r="AR119" s="551"/>
      <c r="AS119" s="551"/>
      <c r="AT119" s="551"/>
      <c r="AU119" s="551"/>
      <c r="AV119" s="551"/>
      <c r="AW119" s="551"/>
      <c r="AX119" s="551"/>
      <c r="AY119" s="551"/>
      <c r="AZ119" s="551"/>
      <c r="BA119" s="552"/>
    </row>
    <row r="120" spans="3:53" ht="15" customHeight="1">
      <c r="C120" s="562"/>
      <c r="D120" s="563"/>
      <c r="E120" s="563"/>
      <c r="F120" s="563"/>
      <c r="G120" s="563"/>
      <c r="H120" s="563"/>
      <c r="I120" s="563"/>
      <c r="J120" s="563"/>
      <c r="K120" s="563"/>
      <c r="L120" s="564"/>
      <c r="M120" s="568"/>
      <c r="N120" s="569"/>
      <c r="O120" s="570"/>
      <c r="P120" s="574"/>
      <c r="Q120" s="575"/>
      <c r="R120" s="576"/>
      <c r="S120" s="580"/>
      <c r="T120" s="581"/>
      <c r="U120" s="582"/>
      <c r="V120" s="553"/>
      <c r="W120" s="554"/>
      <c r="X120" s="554"/>
      <c r="Y120" s="554"/>
      <c r="Z120" s="554"/>
      <c r="AA120" s="554"/>
      <c r="AB120" s="554"/>
      <c r="AC120" s="554"/>
      <c r="AD120" s="554"/>
      <c r="AE120" s="554"/>
      <c r="AF120" s="554"/>
      <c r="AG120" s="554"/>
      <c r="AH120" s="554"/>
      <c r="AI120" s="554"/>
      <c r="AJ120" s="554"/>
      <c r="AK120" s="554"/>
      <c r="AL120" s="554"/>
      <c r="AM120" s="554"/>
      <c r="AN120" s="554"/>
      <c r="AO120" s="554"/>
      <c r="AP120" s="554"/>
      <c r="AQ120" s="554"/>
      <c r="AR120" s="554"/>
      <c r="AS120" s="554"/>
      <c r="AT120" s="554"/>
      <c r="AU120" s="554"/>
      <c r="AV120" s="554"/>
      <c r="AW120" s="554"/>
      <c r="AX120" s="554"/>
      <c r="AY120" s="554"/>
      <c r="AZ120" s="554"/>
      <c r="BA120" s="555"/>
    </row>
    <row r="121" spans="3:53" ht="12.95" customHeight="1">
      <c r="C121" s="556" t="str">
        <f>入力シート!B84</f>
        <v/>
      </c>
      <c r="D121" s="557"/>
      <c r="E121" s="557"/>
      <c r="F121" s="557"/>
      <c r="G121" s="557"/>
      <c r="H121" s="557"/>
      <c r="I121" s="557"/>
      <c r="J121" s="557"/>
      <c r="K121" s="557"/>
      <c r="L121" s="558"/>
      <c r="M121" s="397" t="s">
        <v>95</v>
      </c>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J121" s="398"/>
      <c r="AK121" s="398"/>
      <c r="AL121" s="400"/>
      <c r="AM121" s="397">
        <f>入力シート!AL84</f>
        <v>0</v>
      </c>
      <c r="AN121" s="398"/>
      <c r="AO121" s="398"/>
      <c r="AP121" s="398"/>
      <c r="AQ121" s="400"/>
      <c r="AR121" s="397"/>
      <c r="AS121" s="398"/>
      <c r="AT121" s="398"/>
      <c r="AU121" s="398"/>
      <c r="AV121" s="398"/>
      <c r="AW121" s="398"/>
      <c r="AX121" s="398"/>
      <c r="AY121" s="398"/>
      <c r="AZ121" s="398"/>
      <c r="BA121" s="399"/>
    </row>
    <row r="122" spans="3:53" ht="15" customHeight="1">
      <c r="C122" s="559"/>
      <c r="D122" s="560"/>
      <c r="E122" s="560"/>
      <c r="F122" s="560"/>
      <c r="G122" s="560"/>
      <c r="H122" s="560"/>
      <c r="I122" s="560"/>
      <c r="J122" s="560"/>
      <c r="K122" s="560"/>
      <c r="L122" s="561"/>
      <c r="M122" s="565" t="s">
        <v>303</v>
      </c>
      <c r="N122" s="566"/>
      <c r="O122" s="567"/>
      <c r="P122" s="571">
        <f>入力シート!O85</f>
        <v>0</v>
      </c>
      <c r="Q122" s="572"/>
      <c r="R122" s="573"/>
      <c r="S122" s="577" t="s">
        <v>304</v>
      </c>
      <c r="T122" s="578"/>
      <c r="U122" s="579"/>
      <c r="V122" s="550">
        <f>入力シート!U85</f>
        <v>0</v>
      </c>
      <c r="W122" s="551"/>
      <c r="X122" s="551"/>
      <c r="Y122" s="551"/>
      <c r="Z122" s="551"/>
      <c r="AA122" s="551"/>
      <c r="AB122" s="551"/>
      <c r="AC122" s="551"/>
      <c r="AD122" s="551"/>
      <c r="AE122" s="551"/>
      <c r="AF122" s="551"/>
      <c r="AG122" s="551"/>
      <c r="AH122" s="551"/>
      <c r="AI122" s="551"/>
      <c r="AJ122" s="551"/>
      <c r="AK122" s="551"/>
      <c r="AL122" s="551"/>
      <c r="AM122" s="551"/>
      <c r="AN122" s="551"/>
      <c r="AO122" s="551"/>
      <c r="AP122" s="551"/>
      <c r="AQ122" s="551"/>
      <c r="AR122" s="551"/>
      <c r="AS122" s="551"/>
      <c r="AT122" s="551"/>
      <c r="AU122" s="551"/>
      <c r="AV122" s="551"/>
      <c r="AW122" s="551"/>
      <c r="AX122" s="551"/>
      <c r="AY122" s="551"/>
      <c r="AZ122" s="551"/>
      <c r="BA122" s="552"/>
    </row>
    <row r="123" spans="3:53" ht="15" customHeight="1">
      <c r="C123" s="562"/>
      <c r="D123" s="563"/>
      <c r="E123" s="563"/>
      <c r="F123" s="563"/>
      <c r="G123" s="563"/>
      <c r="H123" s="563"/>
      <c r="I123" s="563"/>
      <c r="J123" s="563"/>
      <c r="K123" s="563"/>
      <c r="L123" s="564"/>
      <c r="M123" s="568"/>
      <c r="N123" s="569"/>
      <c r="O123" s="570"/>
      <c r="P123" s="574"/>
      <c r="Q123" s="575"/>
      <c r="R123" s="576"/>
      <c r="S123" s="580"/>
      <c r="T123" s="581"/>
      <c r="U123" s="582"/>
      <c r="V123" s="553"/>
      <c r="W123" s="554"/>
      <c r="X123" s="554"/>
      <c r="Y123" s="554"/>
      <c r="Z123" s="554"/>
      <c r="AA123" s="554"/>
      <c r="AB123" s="554"/>
      <c r="AC123" s="554"/>
      <c r="AD123" s="554"/>
      <c r="AE123" s="554"/>
      <c r="AF123" s="554"/>
      <c r="AG123" s="554"/>
      <c r="AH123" s="554"/>
      <c r="AI123" s="554"/>
      <c r="AJ123" s="554"/>
      <c r="AK123" s="554"/>
      <c r="AL123" s="554"/>
      <c r="AM123" s="554"/>
      <c r="AN123" s="554"/>
      <c r="AO123" s="554"/>
      <c r="AP123" s="554"/>
      <c r="AQ123" s="554"/>
      <c r="AR123" s="554"/>
      <c r="AS123" s="554"/>
      <c r="AT123" s="554"/>
      <c r="AU123" s="554"/>
      <c r="AV123" s="554"/>
      <c r="AW123" s="554"/>
      <c r="AX123" s="554"/>
      <c r="AY123" s="554"/>
      <c r="AZ123" s="554"/>
      <c r="BA123" s="555"/>
    </row>
    <row r="124" spans="3:53" ht="12.95" customHeight="1">
      <c r="C124" s="556" t="str">
        <f>入力シート!B87</f>
        <v/>
      </c>
      <c r="D124" s="557"/>
      <c r="E124" s="557"/>
      <c r="F124" s="557"/>
      <c r="G124" s="557"/>
      <c r="H124" s="557"/>
      <c r="I124" s="557"/>
      <c r="J124" s="557"/>
      <c r="K124" s="557"/>
      <c r="L124" s="558"/>
      <c r="M124" s="397" t="s">
        <v>95</v>
      </c>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400"/>
      <c r="AM124" s="397">
        <f>入力シート!AL87</f>
        <v>0</v>
      </c>
      <c r="AN124" s="398"/>
      <c r="AO124" s="398"/>
      <c r="AP124" s="398"/>
      <c r="AQ124" s="400"/>
      <c r="AR124" s="397"/>
      <c r="AS124" s="398"/>
      <c r="AT124" s="398"/>
      <c r="AU124" s="398"/>
      <c r="AV124" s="398"/>
      <c r="AW124" s="398"/>
      <c r="AX124" s="398"/>
      <c r="AY124" s="398"/>
      <c r="AZ124" s="398"/>
      <c r="BA124" s="399"/>
    </row>
    <row r="125" spans="3:53" ht="15" customHeight="1">
      <c r="C125" s="559"/>
      <c r="D125" s="560"/>
      <c r="E125" s="560"/>
      <c r="F125" s="560"/>
      <c r="G125" s="560"/>
      <c r="H125" s="560"/>
      <c r="I125" s="560"/>
      <c r="J125" s="560"/>
      <c r="K125" s="560"/>
      <c r="L125" s="561"/>
      <c r="M125" s="565" t="s">
        <v>303</v>
      </c>
      <c r="N125" s="566"/>
      <c r="O125" s="567"/>
      <c r="P125" s="571">
        <f>入力シート!O88</f>
        <v>0</v>
      </c>
      <c r="Q125" s="572"/>
      <c r="R125" s="573"/>
      <c r="S125" s="577" t="s">
        <v>304</v>
      </c>
      <c r="T125" s="578"/>
      <c r="U125" s="579"/>
      <c r="V125" s="550">
        <f>入力シート!U88</f>
        <v>0</v>
      </c>
      <c r="W125" s="551"/>
      <c r="X125" s="551"/>
      <c r="Y125" s="551"/>
      <c r="Z125" s="551"/>
      <c r="AA125" s="551"/>
      <c r="AB125" s="551"/>
      <c r="AC125" s="551"/>
      <c r="AD125" s="551"/>
      <c r="AE125" s="551"/>
      <c r="AF125" s="551"/>
      <c r="AG125" s="551"/>
      <c r="AH125" s="551"/>
      <c r="AI125" s="551"/>
      <c r="AJ125" s="551"/>
      <c r="AK125" s="551"/>
      <c r="AL125" s="551"/>
      <c r="AM125" s="551"/>
      <c r="AN125" s="551"/>
      <c r="AO125" s="551"/>
      <c r="AP125" s="551"/>
      <c r="AQ125" s="551"/>
      <c r="AR125" s="551"/>
      <c r="AS125" s="551"/>
      <c r="AT125" s="551"/>
      <c r="AU125" s="551"/>
      <c r="AV125" s="551"/>
      <c r="AW125" s="551"/>
      <c r="AX125" s="551"/>
      <c r="AY125" s="551"/>
      <c r="AZ125" s="551"/>
      <c r="BA125" s="552"/>
    </row>
    <row r="126" spans="3:53" ht="15" customHeight="1">
      <c r="C126" s="562"/>
      <c r="D126" s="563"/>
      <c r="E126" s="563"/>
      <c r="F126" s="563"/>
      <c r="G126" s="563"/>
      <c r="H126" s="563"/>
      <c r="I126" s="563"/>
      <c r="J126" s="563"/>
      <c r="K126" s="563"/>
      <c r="L126" s="564"/>
      <c r="M126" s="568"/>
      <c r="N126" s="569"/>
      <c r="O126" s="570"/>
      <c r="P126" s="574"/>
      <c r="Q126" s="575"/>
      <c r="R126" s="576"/>
      <c r="S126" s="580"/>
      <c r="T126" s="581"/>
      <c r="U126" s="582"/>
      <c r="V126" s="553"/>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4"/>
      <c r="AY126" s="554"/>
      <c r="AZ126" s="554"/>
      <c r="BA126" s="555"/>
    </row>
    <row r="127" spans="3:53" ht="12.95" customHeight="1">
      <c r="C127" s="556" t="str">
        <f>入力シート!B90</f>
        <v/>
      </c>
      <c r="D127" s="557"/>
      <c r="E127" s="557"/>
      <c r="F127" s="557"/>
      <c r="G127" s="557"/>
      <c r="H127" s="557"/>
      <c r="I127" s="557"/>
      <c r="J127" s="557"/>
      <c r="K127" s="557"/>
      <c r="L127" s="558"/>
      <c r="M127" s="397" t="s">
        <v>95</v>
      </c>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400"/>
      <c r="AM127" s="397">
        <f>入力シート!AL90</f>
        <v>0</v>
      </c>
      <c r="AN127" s="398"/>
      <c r="AO127" s="398"/>
      <c r="AP127" s="398"/>
      <c r="AQ127" s="400"/>
      <c r="AR127" s="397"/>
      <c r="AS127" s="398"/>
      <c r="AT127" s="398"/>
      <c r="AU127" s="398"/>
      <c r="AV127" s="398"/>
      <c r="AW127" s="398"/>
      <c r="AX127" s="398"/>
      <c r="AY127" s="398"/>
      <c r="AZ127" s="398"/>
      <c r="BA127" s="399"/>
    </row>
    <row r="128" spans="3:53" ht="15" customHeight="1">
      <c r="C128" s="559"/>
      <c r="D128" s="560"/>
      <c r="E128" s="560"/>
      <c r="F128" s="560"/>
      <c r="G128" s="560"/>
      <c r="H128" s="560"/>
      <c r="I128" s="560"/>
      <c r="J128" s="560"/>
      <c r="K128" s="560"/>
      <c r="L128" s="561"/>
      <c r="M128" s="565" t="s">
        <v>303</v>
      </c>
      <c r="N128" s="566"/>
      <c r="O128" s="567"/>
      <c r="P128" s="571">
        <f>入力シート!O91</f>
        <v>0</v>
      </c>
      <c r="Q128" s="572"/>
      <c r="R128" s="573"/>
      <c r="S128" s="577" t="s">
        <v>304</v>
      </c>
      <c r="T128" s="578"/>
      <c r="U128" s="579"/>
      <c r="V128" s="550">
        <f>入力シート!U91</f>
        <v>0</v>
      </c>
      <c r="W128" s="551"/>
      <c r="X128" s="551"/>
      <c r="Y128" s="551"/>
      <c r="Z128" s="551"/>
      <c r="AA128" s="551"/>
      <c r="AB128" s="551"/>
      <c r="AC128" s="551"/>
      <c r="AD128" s="551"/>
      <c r="AE128" s="551"/>
      <c r="AF128" s="551"/>
      <c r="AG128" s="551"/>
      <c r="AH128" s="551"/>
      <c r="AI128" s="551"/>
      <c r="AJ128" s="551"/>
      <c r="AK128" s="551"/>
      <c r="AL128" s="551"/>
      <c r="AM128" s="551"/>
      <c r="AN128" s="551"/>
      <c r="AO128" s="551"/>
      <c r="AP128" s="551"/>
      <c r="AQ128" s="551"/>
      <c r="AR128" s="551"/>
      <c r="AS128" s="551"/>
      <c r="AT128" s="551"/>
      <c r="AU128" s="551"/>
      <c r="AV128" s="551"/>
      <c r="AW128" s="551"/>
      <c r="AX128" s="551"/>
      <c r="AY128" s="551"/>
      <c r="AZ128" s="551"/>
      <c r="BA128" s="552"/>
    </row>
    <row r="129" spans="2:54" ht="15" customHeight="1">
      <c r="C129" s="562"/>
      <c r="D129" s="563"/>
      <c r="E129" s="563"/>
      <c r="F129" s="563"/>
      <c r="G129" s="563"/>
      <c r="H129" s="563"/>
      <c r="I129" s="563"/>
      <c r="J129" s="563"/>
      <c r="K129" s="563"/>
      <c r="L129" s="564"/>
      <c r="M129" s="568"/>
      <c r="N129" s="569"/>
      <c r="O129" s="570"/>
      <c r="P129" s="574"/>
      <c r="Q129" s="575"/>
      <c r="R129" s="576"/>
      <c r="S129" s="580"/>
      <c r="T129" s="581"/>
      <c r="U129" s="582"/>
      <c r="V129" s="553"/>
      <c r="W129" s="554"/>
      <c r="X129" s="554"/>
      <c r="Y129" s="554"/>
      <c r="Z129" s="554"/>
      <c r="AA129" s="554"/>
      <c r="AB129" s="554"/>
      <c r="AC129" s="554"/>
      <c r="AD129" s="554"/>
      <c r="AE129" s="554"/>
      <c r="AF129" s="554"/>
      <c r="AG129" s="554"/>
      <c r="AH129" s="554"/>
      <c r="AI129" s="554"/>
      <c r="AJ129" s="554"/>
      <c r="AK129" s="554"/>
      <c r="AL129" s="554"/>
      <c r="AM129" s="554"/>
      <c r="AN129" s="554"/>
      <c r="AO129" s="554"/>
      <c r="AP129" s="554"/>
      <c r="AQ129" s="554"/>
      <c r="AR129" s="554"/>
      <c r="AS129" s="554"/>
      <c r="AT129" s="554"/>
      <c r="AU129" s="554"/>
      <c r="AV129" s="554"/>
      <c r="AW129" s="554"/>
      <c r="AX129" s="554"/>
      <c r="AY129" s="554"/>
      <c r="AZ129" s="554"/>
      <c r="BA129" s="555"/>
    </row>
    <row r="130" spans="2:54" s="53" customFormat="1" ht="4.5" customHeight="1">
      <c r="B130" s="51"/>
    </row>
    <row r="131" spans="2:54" s="53" customFormat="1" ht="15" customHeight="1">
      <c r="B131" s="51" t="s">
        <v>356</v>
      </c>
    </row>
    <row r="132" spans="2:54" s="53" customFormat="1" ht="4.5" customHeight="1" thickBot="1">
      <c r="B132" s="51"/>
    </row>
    <row r="133" spans="2:54" s="53" customFormat="1" ht="50.1" customHeight="1">
      <c r="B133" s="51"/>
      <c r="C133" s="692" t="s">
        <v>357</v>
      </c>
      <c r="D133" s="693"/>
      <c r="E133" s="693"/>
      <c r="F133" s="693"/>
      <c r="G133" s="693"/>
      <c r="H133" s="693"/>
      <c r="I133" s="693"/>
      <c r="J133" s="693"/>
      <c r="K133" s="693"/>
      <c r="L133" s="693"/>
      <c r="M133" s="694">
        <f>入力シート!L190</f>
        <v>0</v>
      </c>
      <c r="N133" s="694"/>
      <c r="O133" s="694"/>
      <c r="P133" s="694"/>
      <c r="Q133" s="694"/>
      <c r="R133" s="694"/>
      <c r="S133" s="694"/>
      <c r="T133" s="694"/>
      <c r="U133" s="694"/>
      <c r="V133" s="694"/>
      <c r="W133" s="694"/>
      <c r="X133" s="694"/>
      <c r="Y133" s="694"/>
      <c r="Z133" s="694"/>
      <c r="AA133" s="694"/>
      <c r="AB133" s="694"/>
      <c r="AC133" s="694"/>
      <c r="AD133" s="694"/>
      <c r="AE133" s="694"/>
      <c r="AF133" s="694"/>
      <c r="AG133" s="694"/>
      <c r="AH133" s="694"/>
      <c r="AI133" s="694"/>
      <c r="AJ133" s="694"/>
      <c r="AK133" s="694"/>
      <c r="AL133" s="694"/>
      <c r="AM133" s="694"/>
      <c r="AN133" s="694"/>
      <c r="AO133" s="694"/>
      <c r="AP133" s="694"/>
      <c r="AQ133" s="694"/>
      <c r="AR133" s="694"/>
      <c r="AS133" s="694"/>
      <c r="AT133" s="694"/>
      <c r="AU133" s="694"/>
      <c r="AV133" s="694"/>
      <c r="AW133" s="694"/>
      <c r="AX133" s="694"/>
      <c r="AY133" s="694"/>
      <c r="AZ133" s="694"/>
      <c r="BA133" s="695"/>
    </row>
    <row r="134" spans="2:54" s="53" customFormat="1" ht="50.1" customHeight="1" thickBot="1">
      <c r="B134" s="51"/>
      <c r="C134" s="655" t="s">
        <v>358</v>
      </c>
      <c r="D134" s="656"/>
      <c r="E134" s="656"/>
      <c r="F134" s="656"/>
      <c r="G134" s="656"/>
      <c r="H134" s="656"/>
      <c r="I134" s="656"/>
      <c r="J134" s="656"/>
      <c r="K134" s="656"/>
      <c r="L134" s="656"/>
      <c r="M134" s="657">
        <f>入力シート!L191</f>
        <v>0</v>
      </c>
      <c r="N134" s="657"/>
      <c r="O134" s="657"/>
      <c r="P134" s="657"/>
      <c r="Q134" s="657"/>
      <c r="R134" s="657"/>
      <c r="S134" s="657"/>
      <c r="T134" s="657"/>
      <c r="U134" s="657"/>
      <c r="V134" s="657"/>
      <c r="W134" s="657"/>
      <c r="X134" s="657"/>
      <c r="Y134" s="657"/>
      <c r="Z134" s="657"/>
      <c r="AA134" s="657"/>
      <c r="AB134" s="657"/>
      <c r="AC134" s="657"/>
      <c r="AD134" s="657"/>
      <c r="AE134" s="657"/>
      <c r="AF134" s="657"/>
      <c r="AG134" s="657"/>
      <c r="AH134" s="657"/>
      <c r="AI134" s="657"/>
      <c r="AJ134" s="657"/>
      <c r="AK134" s="657"/>
      <c r="AL134" s="657"/>
      <c r="AM134" s="657"/>
      <c r="AN134" s="657"/>
      <c r="AO134" s="657"/>
      <c r="AP134" s="657"/>
      <c r="AQ134" s="657"/>
      <c r="AR134" s="657"/>
      <c r="AS134" s="657"/>
      <c r="AT134" s="657"/>
      <c r="AU134" s="657"/>
      <c r="AV134" s="657"/>
      <c r="AW134" s="657"/>
      <c r="AX134" s="657"/>
      <c r="AY134" s="657"/>
      <c r="AZ134" s="657"/>
      <c r="BA134" s="658"/>
    </row>
    <row r="135" spans="2:54" s="53" customFormat="1" ht="6.75" customHeight="1">
      <c r="B135" s="51"/>
    </row>
    <row r="136" spans="2:54" s="53" customFormat="1" ht="15" customHeight="1">
      <c r="B136" s="51" t="s">
        <v>308</v>
      </c>
    </row>
    <row r="137" spans="2:54" s="53" customFormat="1" ht="5.25" customHeight="1" thickBot="1">
      <c r="B137" s="51"/>
    </row>
    <row r="138" spans="2:54" s="53" customFormat="1" ht="15.95" customHeight="1">
      <c r="B138" s="51"/>
      <c r="C138" s="659" t="s">
        <v>309</v>
      </c>
      <c r="D138" s="660"/>
      <c r="E138" s="660"/>
      <c r="F138" s="660"/>
      <c r="G138" s="660"/>
      <c r="H138" s="660"/>
      <c r="I138" s="660"/>
      <c r="J138" s="660"/>
      <c r="K138" s="660"/>
      <c r="L138" s="660"/>
      <c r="M138" s="660"/>
      <c r="N138" s="660"/>
      <c r="O138" s="660"/>
      <c r="P138" s="660"/>
      <c r="Q138" s="660"/>
      <c r="R138" s="660"/>
      <c r="S138" s="660"/>
      <c r="T138" s="660"/>
      <c r="U138" s="660"/>
      <c r="V138" s="660"/>
      <c r="W138" s="661"/>
      <c r="X138" s="660" t="s">
        <v>310</v>
      </c>
      <c r="Y138" s="660"/>
      <c r="Z138" s="660"/>
      <c r="AA138" s="660"/>
      <c r="AB138" s="660"/>
      <c r="AC138" s="660"/>
      <c r="AD138" s="660"/>
      <c r="AE138" s="660"/>
      <c r="AF138" s="660"/>
      <c r="AG138" s="660"/>
      <c r="AH138" s="660"/>
      <c r="AI138" s="660"/>
      <c r="AJ138" s="660"/>
      <c r="AK138" s="660"/>
      <c r="AL138" s="660"/>
      <c r="AM138" s="660"/>
      <c r="AN138" s="660"/>
      <c r="AO138" s="660"/>
      <c r="AP138" s="660"/>
      <c r="AQ138" s="660"/>
      <c r="AR138" s="662"/>
      <c r="AS138" s="659" t="s">
        <v>311</v>
      </c>
      <c r="AT138" s="660"/>
      <c r="AU138" s="660"/>
      <c r="AV138" s="660"/>
      <c r="AW138" s="660"/>
      <c r="AX138" s="660"/>
      <c r="AY138" s="660"/>
      <c r="AZ138" s="660"/>
      <c r="BA138" s="662"/>
      <c r="BB138" s="51"/>
    </row>
    <row r="139" spans="2:54" s="53" customFormat="1" ht="15.95" customHeight="1" thickBot="1">
      <c r="B139" s="51"/>
      <c r="C139" s="663" t="s">
        <v>312</v>
      </c>
      <c r="D139" s="664"/>
      <c r="E139" s="664"/>
      <c r="F139" s="664"/>
      <c r="G139" s="664"/>
      <c r="H139" s="664"/>
      <c r="I139" s="664"/>
      <c r="J139" s="664"/>
      <c r="K139" s="664"/>
      <c r="L139" s="664"/>
      <c r="M139" s="664"/>
      <c r="N139" s="664"/>
      <c r="O139" s="664"/>
      <c r="P139" s="665"/>
      <c r="Q139" s="664" t="s">
        <v>313</v>
      </c>
      <c r="R139" s="664"/>
      <c r="S139" s="664"/>
      <c r="T139" s="664"/>
      <c r="U139" s="664"/>
      <c r="V139" s="664"/>
      <c r="W139" s="665"/>
      <c r="X139" s="664" t="s">
        <v>312</v>
      </c>
      <c r="Y139" s="664"/>
      <c r="Z139" s="664"/>
      <c r="AA139" s="664"/>
      <c r="AB139" s="664"/>
      <c r="AC139" s="664"/>
      <c r="AD139" s="664"/>
      <c r="AE139" s="664"/>
      <c r="AF139" s="664"/>
      <c r="AG139" s="664"/>
      <c r="AH139" s="664"/>
      <c r="AI139" s="664"/>
      <c r="AJ139" s="664"/>
      <c r="AK139" s="665"/>
      <c r="AL139" s="664" t="s">
        <v>313</v>
      </c>
      <c r="AM139" s="664"/>
      <c r="AN139" s="664"/>
      <c r="AO139" s="664"/>
      <c r="AP139" s="664"/>
      <c r="AQ139" s="664"/>
      <c r="AR139" s="666"/>
      <c r="AS139" s="667"/>
      <c r="AT139" s="668"/>
      <c r="AU139" s="668"/>
      <c r="AV139" s="668"/>
      <c r="AW139" s="668"/>
      <c r="AX139" s="668"/>
      <c r="AY139" s="668"/>
      <c r="AZ139" s="668"/>
      <c r="BA139" s="669"/>
      <c r="BB139" s="51"/>
    </row>
    <row r="140" spans="2:54" s="53" customFormat="1" ht="17.100000000000001" customHeight="1">
      <c r="B140" s="51"/>
      <c r="C140" s="682" t="s">
        <v>314</v>
      </c>
      <c r="D140" s="685" t="s">
        <v>315</v>
      </c>
      <c r="E140" s="686"/>
      <c r="F140" s="686"/>
      <c r="G140" s="686"/>
      <c r="H140" s="686"/>
      <c r="I140" s="686"/>
      <c r="J140" s="686"/>
      <c r="K140" s="686"/>
      <c r="L140" s="686"/>
      <c r="M140" s="686"/>
      <c r="N140" s="686"/>
      <c r="O140" s="686"/>
      <c r="P140" s="687"/>
      <c r="Q140" s="688"/>
      <c r="R140" s="688"/>
      <c r="S140" s="688"/>
      <c r="T140" s="688"/>
      <c r="U140" s="688"/>
      <c r="V140" s="688"/>
      <c r="W140" s="689"/>
      <c r="X140" s="686" t="s">
        <v>316</v>
      </c>
      <c r="Y140" s="686"/>
      <c r="Z140" s="686"/>
      <c r="AA140" s="686"/>
      <c r="AB140" s="686"/>
      <c r="AC140" s="686"/>
      <c r="AD140" s="686"/>
      <c r="AE140" s="686"/>
      <c r="AF140" s="686"/>
      <c r="AG140" s="686"/>
      <c r="AH140" s="686"/>
      <c r="AI140" s="686"/>
      <c r="AJ140" s="686"/>
      <c r="AK140" s="687"/>
      <c r="AL140" s="688"/>
      <c r="AM140" s="688"/>
      <c r="AN140" s="688"/>
      <c r="AO140" s="688"/>
      <c r="AP140" s="688"/>
      <c r="AQ140" s="688"/>
      <c r="AR140" s="690"/>
      <c r="AS140" s="670"/>
      <c r="AT140" s="671"/>
      <c r="AU140" s="671"/>
      <c r="AV140" s="671"/>
      <c r="AW140" s="671"/>
      <c r="AX140" s="671"/>
      <c r="AY140" s="671"/>
      <c r="AZ140" s="671"/>
      <c r="BA140" s="672"/>
      <c r="BB140" s="51"/>
    </row>
    <row r="141" spans="2:54" s="53" customFormat="1" ht="17.100000000000001" customHeight="1">
      <c r="B141" s="51"/>
      <c r="C141" s="683"/>
      <c r="D141" s="628" t="s">
        <v>317</v>
      </c>
      <c r="E141" s="629"/>
      <c r="F141" s="629"/>
      <c r="G141" s="629"/>
      <c r="H141" s="629"/>
      <c r="I141" s="629"/>
      <c r="J141" s="629"/>
      <c r="K141" s="629"/>
      <c r="L141" s="629"/>
      <c r="M141" s="629"/>
      <c r="N141" s="629"/>
      <c r="O141" s="629"/>
      <c r="P141" s="630"/>
      <c r="Q141" s="626"/>
      <c r="R141" s="626"/>
      <c r="S141" s="626"/>
      <c r="T141" s="626"/>
      <c r="U141" s="626"/>
      <c r="V141" s="626"/>
      <c r="W141" s="676"/>
      <c r="X141" s="629" t="s">
        <v>318</v>
      </c>
      <c r="Y141" s="629"/>
      <c r="Z141" s="629"/>
      <c r="AA141" s="629"/>
      <c r="AB141" s="629"/>
      <c r="AC141" s="629"/>
      <c r="AD141" s="629"/>
      <c r="AE141" s="629"/>
      <c r="AF141" s="629"/>
      <c r="AG141" s="629"/>
      <c r="AH141" s="629"/>
      <c r="AI141" s="629"/>
      <c r="AJ141" s="629"/>
      <c r="AK141" s="691"/>
      <c r="AL141" s="626"/>
      <c r="AM141" s="626"/>
      <c r="AN141" s="626"/>
      <c r="AO141" s="626"/>
      <c r="AP141" s="626"/>
      <c r="AQ141" s="626"/>
      <c r="AR141" s="627"/>
      <c r="AS141" s="670"/>
      <c r="AT141" s="671"/>
      <c r="AU141" s="671"/>
      <c r="AV141" s="671"/>
      <c r="AW141" s="671"/>
      <c r="AX141" s="671"/>
      <c r="AY141" s="671"/>
      <c r="AZ141" s="671"/>
      <c r="BA141" s="672"/>
      <c r="BB141" s="51"/>
    </row>
    <row r="142" spans="2:54" s="53" customFormat="1" ht="17.100000000000001" customHeight="1">
      <c r="B142" s="51"/>
      <c r="C142" s="683"/>
      <c r="D142" s="628" t="s">
        <v>319</v>
      </c>
      <c r="E142" s="629"/>
      <c r="F142" s="629"/>
      <c r="G142" s="629"/>
      <c r="H142" s="629"/>
      <c r="I142" s="629"/>
      <c r="J142" s="629"/>
      <c r="K142" s="629"/>
      <c r="L142" s="629"/>
      <c r="M142" s="629"/>
      <c r="N142" s="629"/>
      <c r="O142" s="629"/>
      <c r="P142" s="630"/>
      <c r="Q142" s="626"/>
      <c r="R142" s="626"/>
      <c r="S142" s="626"/>
      <c r="T142" s="626"/>
      <c r="U142" s="626"/>
      <c r="V142" s="626"/>
      <c r="W142" s="676"/>
      <c r="X142" s="629" t="s">
        <v>320</v>
      </c>
      <c r="Y142" s="629"/>
      <c r="Z142" s="629"/>
      <c r="AA142" s="629"/>
      <c r="AB142" s="629"/>
      <c r="AC142" s="629"/>
      <c r="AD142" s="629"/>
      <c r="AE142" s="629"/>
      <c r="AF142" s="629"/>
      <c r="AG142" s="629"/>
      <c r="AH142" s="629"/>
      <c r="AI142" s="629"/>
      <c r="AJ142" s="629"/>
      <c r="AK142" s="630"/>
      <c r="AL142" s="626"/>
      <c r="AM142" s="626"/>
      <c r="AN142" s="626"/>
      <c r="AO142" s="626"/>
      <c r="AP142" s="626"/>
      <c r="AQ142" s="626"/>
      <c r="AR142" s="627"/>
      <c r="AS142" s="670"/>
      <c r="AT142" s="671"/>
      <c r="AU142" s="671"/>
      <c r="AV142" s="671"/>
      <c r="AW142" s="671"/>
      <c r="AX142" s="671"/>
      <c r="AY142" s="671"/>
      <c r="AZ142" s="671"/>
      <c r="BA142" s="672"/>
      <c r="BB142" s="51"/>
    </row>
    <row r="143" spans="2:54" s="53" customFormat="1" ht="17.100000000000001" customHeight="1" thickBot="1">
      <c r="B143" s="51"/>
      <c r="C143" s="684"/>
      <c r="D143" s="84"/>
      <c r="E143" s="84"/>
      <c r="F143" s="84"/>
      <c r="G143" s="84"/>
      <c r="H143" s="84"/>
      <c r="I143" s="84"/>
      <c r="J143" s="84"/>
      <c r="K143" s="84"/>
      <c r="L143" s="84"/>
      <c r="M143" s="84"/>
      <c r="N143" s="84"/>
      <c r="O143" s="84"/>
      <c r="P143" s="85"/>
      <c r="Q143" s="677"/>
      <c r="R143" s="677"/>
      <c r="S143" s="677"/>
      <c r="T143" s="677"/>
      <c r="U143" s="677"/>
      <c r="V143" s="677"/>
      <c r="W143" s="678"/>
      <c r="X143" s="679" t="s">
        <v>321</v>
      </c>
      <c r="Y143" s="679"/>
      <c r="Z143" s="679"/>
      <c r="AA143" s="679"/>
      <c r="AB143" s="679"/>
      <c r="AC143" s="679"/>
      <c r="AD143" s="679"/>
      <c r="AE143" s="679"/>
      <c r="AF143" s="679"/>
      <c r="AG143" s="679"/>
      <c r="AH143" s="679"/>
      <c r="AI143" s="679"/>
      <c r="AJ143" s="679"/>
      <c r="AK143" s="680"/>
      <c r="AL143" s="677"/>
      <c r="AM143" s="677"/>
      <c r="AN143" s="677"/>
      <c r="AO143" s="677"/>
      <c r="AP143" s="677"/>
      <c r="AQ143" s="677"/>
      <c r="AR143" s="681"/>
      <c r="AS143" s="670"/>
      <c r="AT143" s="671"/>
      <c r="AU143" s="671"/>
      <c r="AV143" s="671"/>
      <c r="AW143" s="671"/>
      <c r="AX143" s="671"/>
      <c r="AY143" s="671"/>
      <c r="AZ143" s="671"/>
      <c r="BA143" s="672"/>
      <c r="BB143" s="51"/>
    </row>
    <row r="144" spans="2:54" s="53" customFormat="1" ht="17.100000000000001" customHeight="1">
      <c r="B144" s="51"/>
      <c r="C144" s="646" t="s">
        <v>322</v>
      </c>
      <c r="D144" s="649" t="s">
        <v>315</v>
      </c>
      <c r="E144" s="650"/>
      <c r="F144" s="650"/>
      <c r="G144" s="650"/>
      <c r="H144" s="650"/>
      <c r="I144" s="650"/>
      <c r="J144" s="650"/>
      <c r="K144" s="650"/>
      <c r="L144" s="650"/>
      <c r="M144" s="650"/>
      <c r="N144" s="650"/>
      <c r="O144" s="650"/>
      <c r="P144" s="651"/>
      <c r="Q144" s="652">
        <f>X89</f>
        <v>0</v>
      </c>
      <c r="R144" s="652"/>
      <c r="S144" s="652"/>
      <c r="T144" s="652"/>
      <c r="U144" s="652"/>
      <c r="V144" s="652"/>
      <c r="W144" s="653"/>
      <c r="X144" s="650" t="s">
        <v>323</v>
      </c>
      <c r="Y144" s="650"/>
      <c r="Z144" s="650"/>
      <c r="AA144" s="650"/>
      <c r="AB144" s="650"/>
      <c r="AC144" s="650"/>
      <c r="AD144" s="650"/>
      <c r="AE144" s="650"/>
      <c r="AF144" s="650"/>
      <c r="AG144" s="650"/>
      <c r="AH144" s="650"/>
      <c r="AI144" s="650"/>
      <c r="AJ144" s="650"/>
      <c r="AK144" s="651"/>
      <c r="AL144" s="652">
        <f>SUM(M8)</f>
        <v>0</v>
      </c>
      <c r="AM144" s="652"/>
      <c r="AN144" s="652"/>
      <c r="AO144" s="652"/>
      <c r="AP144" s="652"/>
      <c r="AQ144" s="652"/>
      <c r="AR144" s="654"/>
      <c r="AS144" s="670"/>
      <c r="AT144" s="671"/>
      <c r="AU144" s="671"/>
      <c r="AV144" s="671"/>
      <c r="AW144" s="671"/>
      <c r="AX144" s="671"/>
      <c r="AY144" s="671"/>
      <c r="AZ144" s="671"/>
      <c r="BA144" s="672"/>
      <c r="BB144" s="51"/>
    </row>
    <row r="145" spans="2:54" s="53" customFormat="1" ht="17.100000000000001" customHeight="1">
      <c r="B145" s="51"/>
      <c r="C145" s="647"/>
      <c r="D145" s="613" t="s">
        <v>317</v>
      </c>
      <c r="E145" s="614"/>
      <c r="F145" s="614"/>
      <c r="G145" s="614"/>
      <c r="H145" s="614"/>
      <c r="I145" s="614"/>
      <c r="J145" s="614"/>
      <c r="K145" s="614"/>
      <c r="L145" s="614"/>
      <c r="M145" s="614"/>
      <c r="N145" s="614"/>
      <c r="O145" s="614"/>
      <c r="P145" s="615"/>
      <c r="Q145" s="639">
        <f>AB89</f>
        <v>0</v>
      </c>
      <c r="R145" s="639"/>
      <c r="S145" s="639"/>
      <c r="T145" s="639"/>
      <c r="U145" s="639"/>
      <c r="V145" s="639"/>
      <c r="W145" s="640"/>
      <c r="X145" s="614" t="s">
        <v>318</v>
      </c>
      <c r="Y145" s="614"/>
      <c r="Z145" s="614"/>
      <c r="AA145" s="614"/>
      <c r="AB145" s="614"/>
      <c r="AC145" s="614"/>
      <c r="AD145" s="614"/>
      <c r="AE145" s="614"/>
      <c r="AF145" s="614"/>
      <c r="AG145" s="614"/>
      <c r="AH145" s="614"/>
      <c r="AI145" s="614"/>
      <c r="AJ145" s="614"/>
      <c r="AK145" s="615"/>
      <c r="AL145" s="639">
        <f>SUM(M12:P21)</f>
        <v>0</v>
      </c>
      <c r="AM145" s="639"/>
      <c r="AN145" s="639"/>
      <c r="AO145" s="639"/>
      <c r="AP145" s="639"/>
      <c r="AQ145" s="639"/>
      <c r="AR145" s="641"/>
      <c r="AS145" s="670"/>
      <c r="AT145" s="671"/>
      <c r="AU145" s="671"/>
      <c r="AV145" s="671"/>
      <c r="AW145" s="671"/>
      <c r="AX145" s="671"/>
      <c r="AY145" s="671"/>
      <c r="AZ145" s="671"/>
      <c r="BA145" s="672"/>
      <c r="BB145" s="51"/>
    </row>
    <row r="146" spans="2:54" s="53" customFormat="1" ht="17.100000000000001" customHeight="1">
      <c r="B146" s="51"/>
      <c r="C146" s="647"/>
      <c r="D146" s="613" t="s">
        <v>319</v>
      </c>
      <c r="E146" s="614"/>
      <c r="F146" s="614"/>
      <c r="G146" s="614"/>
      <c r="H146" s="614"/>
      <c r="I146" s="614"/>
      <c r="J146" s="614"/>
      <c r="K146" s="614"/>
      <c r="L146" s="614"/>
      <c r="M146" s="614"/>
      <c r="N146" s="614"/>
      <c r="O146" s="614"/>
      <c r="P146" s="615"/>
      <c r="Q146" s="639"/>
      <c r="R146" s="639"/>
      <c r="S146" s="639"/>
      <c r="T146" s="639"/>
      <c r="U146" s="639"/>
      <c r="V146" s="639"/>
      <c r="W146" s="640"/>
      <c r="X146" s="614" t="s">
        <v>320</v>
      </c>
      <c r="Y146" s="614"/>
      <c r="Z146" s="614"/>
      <c r="AA146" s="614"/>
      <c r="AB146" s="614"/>
      <c r="AC146" s="614"/>
      <c r="AD146" s="614"/>
      <c r="AE146" s="614"/>
      <c r="AF146" s="614"/>
      <c r="AG146" s="614"/>
      <c r="AH146" s="614"/>
      <c r="AI146" s="614"/>
      <c r="AJ146" s="614"/>
      <c r="AK146" s="615"/>
      <c r="AL146" s="639">
        <f>SUM(M24:P54)</f>
        <v>0</v>
      </c>
      <c r="AM146" s="639"/>
      <c r="AN146" s="639"/>
      <c r="AO146" s="639"/>
      <c r="AP146" s="639"/>
      <c r="AQ146" s="639"/>
      <c r="AR146" s="641"/>
      <c r="AS146" s="670"/>
      <c r="AT146" s="671"/>
      <c r="AU146" s="671"/>
      <c r="AV146" s="671"/>
      <c r="AW146" s="671"/>
      <c r="AX146" s="671"/>
      <c r="AY146" s="671"/>
      <c r="AZ146" s="671"/>
      <c r="BA146" s="672"/>
      <c r="BB146" s="51"/>
    </row>
    <row r="147" spans="2:54" s="53" customFormat="1" ht="17.100000000000001" customHeight="1" thickBot="1">
      <c r="B147" s="51"/>
      <c r="C147" s="648"/>
      <c r="D147" s="86"/>
      <c r="E147" s="86"/>
      <c r="F147" s="86"/>
      <c r="G147" s="86"/>
      <c r="H147" s="86"/>
      <c r="I147" s="86"/>
      <c r="J147" s="86"/>
      <c r="K147" s="86"/>
      <c r="L147" s="86"/>
      <c r="M147" s="86"/>
      <c r="N147" s="86"/>
      <c r="O147" s="86"/>
      <c r="P147" s="87"/>
      <c r="Q147" s="642"/>
      <c r="R147" s="642"/>
      <c r="S147" s="642"/>
      <c r="T147" s="642"/>
      <c r="U147" s="642"/>
      <c r="V147" s="642"/>
      <c r="W147" s="643"/>
      <c r="X147" s="644" t="s">
        <v>321</v>
      </c>
      <c r="Y147" s="644"/>
      <c r="Z147" s="644"/>
      <c r="AA147" s="644"/>
      <c r="AB147" s="644"/>
      <c r="AC147" s="644"/>
      <c r="AD147" s="644"/>
      <c r="AE147" s="644"/>
      <c r="AF147" s="644"/>
      <c r="AG147" s="644"/>
      <c r="AH147" s="644"/>
      <c r="AI147" s="644"/>
      <c r="AJ147" s="644"/>
      <c r="AK147" s="645"/>
      <c r="AL147" s="634">
        <f>SUM(M57:P87)</f>
        <v>0</v>
      </c>
      <c r="AM147" s="634"/>
      <c r="AN147" s="634"/>
      <c r="AO147" s="634"/>
      <c r="AP147" s="634"/>
      <c r="AQ147" s="634"/>
      <c r="AR147" s="636"/>
      <c r="AS147" s="673"/>
      <c r="AT147" s="674"/>
      <c r="AU147" s="674"/>
      <c r="AV147" s="674"/>
      <c r="AW147" s="674"/>
      <c r="AX147" s="674"/>
      <c r="AY147" s="674"/>
      <c r="AZ147" s="674"/>
      <c r="BA147" s="675"/>
      <c r="BB147" s="51"/>
    </row>
    <row r="148" spans="2:54" s="53" customFormat="1" ht="15.95" customHeight="1" thickBot="1">
      <c r="B148" s="51"/>
      <c r="C148" s="631" t="s">
        <v>324</v>
      </c>
      <c r="D148" s="632"/>
      <c r="E148" s="632"/>
      <c r="F148" s="632"/>
      <c r="G148" s="632"/>
      <c r="H148" s="632"/>
      <c r="I148" s="632"/>
      <c r="J148" s="632"/>
      <c r="K148" s="632"/>
      <c r="L148" s="632"/>
      <c r="M148" s="632"/>
      <c r="N148" s="632"/>
      <c r="O148" s="632"/>
      <c r="P148" s="633"/>
      <c r="Q148" s="634">
        <f>SUM(Q144:W147)</f>
        <v>0</v>
      </c>
      <c r="R148" s="634"/>
      <c r="S148" s="634"/>
      <c r="T148" s="634"/>
      <c r="U148" s="634"/>
      <c r="V148" s="634"/>
      <c r="W148" s="635"/>
      <c r="X148" s="632" t="s">
        <v>325</v>
      </c>
      <c r="Y148" s="632"/>
      <c r="Z148" s="632"/>
      <c r="AA148" s="632"/>
      <c r="AB148" s="632"/>
      <c r="AC148" s="632"/>
      <c r="AD148" s="632"/>
      <c r="AE148" s="632"/>
      <c r="AF148" s="632"/>
      <c r="AG148" s="632"/>
      <c r="AH148" s="632"/>
      <c r="AI148" s="632"/>
      <c r="AJ148" s="632"/>
      <c r="AK148" s="633"/>
      <c r="AL148" s="634">
        <f>SUM(AL144:AR147)</f>
        <v>0</v>
      </c>
      <c r="AM148" s="634"/>
      <c r="AN148" s="634"/>
      <c r="AO148" s="634"/>
      <c r="AP148" s="634"/>
      <c r="AQ148" s="634"/>
      <c r="AR148" s="636"/>
      <c r="AS148" s="634">
        <f>Q148-AL148</f>
        <v>0</v>
      </c>
      <c r="AT148" s="634"/>
      <c r="AU148" s="634"/>
      <c r="AV148" s="634"/>
      <c r="AW148" s="634"/>
      <c r="AX148" s="634"/>
      <c r="AY148" s="634"/>
      <c r="AZ148" s="634"/>
      <c r="BA148" s="636"/>
      <c r="BB148" s="51"/>
    </row>
    <row r="149" spans="2:54" s="54" customFormat="1" ht="5.25" customHeight="1">
      <c r="C149" s="74"/>
      <c r="D149" s="74"/>
      <c r="E149" s="74"/>
      <c r="F149" s="74"/>
      <c r="G149" s="74"/>
      <c r="H149" s="74"/>
      <c r="I149" s="74"/>
      <c r="J149" s="74"/>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row>
    <row r="150" spans="2:54" ht="15" customHeight="1">
      <c r="B150" s="51" t="s">
        <v>326</v>
      </c>
    </row>
    <row r="151" spans="2:54" s="53" customFormat="1" ht="4.5" customHeight="1" thickBot="1">
      <c r="B151" s="51"/>
    </row>
    <row r="152" spans="2:54" ht="15" customHeight="1">
      <c r="C152" s="785" t="s">
        <v>327</v>
      </c>
      <c r="D152" s="786"/>
      <c r="E152" s="786"/>
      <c r="F152" s="786"/>
      <c r="G152" s="786"/>
      <c r="H152" s="786"/>
      <c r="I152" s="786"/>
      <c r="J152" s="849"/>
      <c r="K152" s="850">
        <f>入力シート!K199</f>
        <v>0</v>
      </c>
      <c r="L152" s="850"/>
      <c r="M152" s="850"/>
      <c r="N152" s="850"/>
      <c r="O152" s="850"/>
      <c r="P152" s="850"/>
      <c r="Q152" s="850"/>
      <c r="R152" s="850"/>
      <c r="S152" s="850"/>
      <c r="T152" s="850"/>
      <c r="U152" s="850"/>
      <c r="V152" s="850"/>
      <c r="W152" s="850"/>
      <c r="X152" s="850"/>
      <c r="Y152" s="850"/>
      <c r="Z152" s="850"/>
      <c r="AA152" s="850"/>
      <c r="AB152" s="850"/>
      <c r="AC152" s="850"/>
      <c r="AD152" s="850"/>
      <c r="AE152" s="850"/>
      <c r="AF152" s="850"/>
      <c r="AG152" s="850"/>
      <c r="AH152" s="850"/>
      <c r="AI152" s="850"/>
      <c r="AJ152" s="850"/>
      <c r="AK152" s="850"/>
      <c r="AL152" s="850"/>
      <c r="AM152" s="850"/>
      <c r="AN152" s="850"/>
      <c r="AO152" s="850"/>
      <c r="AP152" s="850"/>
      <c r="AQ152" s="850"/>
      <c r="AR152" s="850"/>
      <c r="AS152" s="850"/>
      <c r="AT152" s="850"/>
      <c r="AU152" s="850"/>
      <c r="AV152" s="850"/>
      <c r="AW152" s="850"/>
      <c r="AX152" s="850"/>
      <c r="AY152" s="850"/>
      <c r="AZ152" s="850"/>
      <c r="BA152" s="851"/>
    </row>
    <row r="153" spans="2:54" ht="15" customHeight="1" thickBot="1">
      <c r="C153" s="837" t="s">
        <v>328</v>
      </c>
      <c r="D153" s="838"/>
      <c r="E153" s="838"/>
      <c r="F153" s="838"/>
      <c r="G153" s="838"/>
      <c r="H153" s="838"/>
      <c r="I153" s="838"/>
      <c r="J153" s="839"/>
      <c r="K153" s="644">
        <f>入力シート!K200</f>
        <v>0</v>
      </c>
      <c r="L153" s="644"/>
      <c r="M153" s="644"/>
      <c r="N153" s="644"/>
      <c r="O153" s="644"/>
      <c r="P153" s="644"/>
      <c r="Q153" s="644"/>
      <c r="R153" s="644"/>
      <c r="S153" s="644"/>
      <c r="T153" s="644"/>
      <c r="U153" s="644"/>
      <c r="V153" s="644"/>
      <c r="W153" s="644"/>
      <c r="X153" s="644"/>
      <c r="Y153" s="644"/>
      <c r="Z153" s="644"/>
      <c r="AA153" s="644"/>
      <c r="AB153" s="644"/>
      <c r="AC153" s="644"/>
      <c r="AD153" s="644"/>
      <c r="AE153" s="644"/>
      <c r="AF153" s="644"/>
      <c r="AG153" s="644"/>
      <c r="AH153" s="644"/>
      <c r="AI153" s="644"/>
      <c r="AJ153" s="644"/>
      <c r="AK153" s="644"/>
      <c r="AL153" s="644"/>
      <c r="AM153" s="644"/>
      <c r="AN153" s="644"/>
      <c r="AO153" s="644"/>
      <c r="AP153" s="644"/>
      <c r="AQ153" s="644"/>
      <c r="AR153" s="644"/>
      <c r="AS153" s="644"/>
      <c r="AT153" s="644"/>
      <c r="AU153" s="644"/>
      <c r="AV153" s="644"/>
      <c r="AW153" s="644"/>
      <c r="AX153" s="644"/>
      <c r="AY153" s="644"/>
      <c r="AZ153" s="644"/>
      <c r="BA153" s="844"/>
    </row>
    <row r="154" spans="2:54" ht="15" customHeight="1">
      <c r="C154" s="845"/>
      <c r="D154" s="846"/>
      <c r="E154" s="846"/>
      <c r="F154" s="846"/>
      <c r="G154" s="846"/>
      <c r="H154" s="846"/>
      <c r="I154" s="846"/>
      <c r="J154" s="847"/>
      <c r="K154" s="785" t="s">
        <v>329</v>
      </c>
      <c r="L154" s="786"/>
      <c r="M154" s="786"/>
      <c r="N154" s="786"/>
      <c r="O154" s="786"/>
      <c r="P154" s="786"/>
      <c r="Q154" s="786"/>
      <c r="R154" s="787"/>
      <c r="S154" s="848" t="s">
        <v>330</v>
      </c>
      <c r="T154" s="786"/>
      <c r="U154" s="786"/>
      <c r="V154" s="786"/>
      <c r="W154" s="787"/>
      <c r="X154" s="848" t="s">
        <v>331</v>
      </c>
      <c r="Y154" s="786"/>
      <c r="Z154" s="786"/>
      <c r="AA154" s="786"/>
      <c r="AB154" s="787"/>
      <c r="AC154" s="848" t="s">
        <v>332</v>
      </c>
      <c r="AD154" s="786"/>
      <c r="AE154" s="786"/>
      <c r="AF154" s="786"/>
      <c r="AG154" s="786"/>
      <c r="AH154" s="786"/>
      <c r="AI154" s="786"/>
      <c r="AJ154" s="787"/>
      <c r="AK154" s="848" t="s">
        <v>333</v>
      </c>
      <c r="AL154" s="786"/>
      <c r="AM154" s="786"/>
      <c r="AN154" s="786"/>
      <c r="AO154" s="787"/>
      <c r="AP154" s="848" t="s">
        <v>334</v>
      </c>
      <c r="AQ154" s="786"/>
      <c r="AR154" s="786"/>
      <c r="AS154" s="786"/>
      <c r="AT154" s="787"/>
      <c r="AU154" s="786" t="s">
        <v>335</v>
      </c>
      <c r="AV154" s="786"/>
      <c r="AW154" s="786"/>
      <c r="AX154" s="786"/>
      <c r="AY154" s="786"/>
      <c r="AZ154" s="786"/>
      <c r="BA154" s="849"/>
    </row>
    <row r="155" spans="2:54" ht="15" customHeight="1">
      <c r="C155" s="791" t="s">
        <v>336</v>
      </c>
      <c r="D155" s="214"/>
      <c r="E155" s="214"/>
      <c r="F155" s="214"/>
      <c r="G155" s="214"/>
      <c r="H155" s="214"/>
      <c r="I155" s="214"/>
      <c r="J155" s="215"/>
      <c r="K155" s="791">
        <f>入力シート!K202</f>
        <v>0</v>
      </c>
      <c r="L155" s="214"/>
      <c r="M155" s="214"/>
      <c r="N155" s="214"/>
      <c r="O155" s="214"/>
      <c r="P155" s="214"/>
      <c r="Q155" s="214"/>
      <c r="R155" s="239"/>
      <c r="S155" s="213">
        <f>入力シート!S202</f>
        <v>0</v>
      </c>
      <c r="T155" s="214"/>
      <c r="U155" s="214"/>
      <c r="V155" s="214"/>
      <c r="W155" s="239"/>
      <c r="X155" s="213">
        <f>入力シート!X202</f>
        <v>0</v>
      </c>
      <c r="Y155" s="214"/>
      <c r="Z155" s="214"/>
      <c r="AA155" s="214"/>
      <c r="AB155" s="239"/>
      <c r="AC155" s="213">
        <f>入力シート!AC202</f>
        <v>0</v>
      </c>
      <c r="AD155" s="214"/>
      <c r="AE155" s="214"/>
      <c r="AF155" s="214"/>
      <c r="AG155" s="214"/>
      <c r="AH155" s="214"/>
      <c r="AI155" s="214"/>
      <c r="AJ155" s="239"/>
      <c r="AK155" s="397">
        <f>入力シート!AK202</f>
        <v>0</v>
      </c>
      <c r="AL155" s="398"/>
      <c r="AM155" s="398"/>
      <c r="AN155" s="398"/>
      <c r="AO155" s="400"/>
      <c r="AP155" s="397">
        <f>入力シート!AP202</f>
        <v>0</v>
      </c>
      <c r="AQ155" s="398"/>
      <c r="AR155" s="398"/>
      <c r="AS155" s="398"/>
      <c r="AT155" s="400"/>
      <c r="AU155" s="398">
        <f>入力シート!AU202</f>
        <v>0</v>
      </c>
      <c r="AV155" s="398"/>
      <c r="AW155" s="398"/>
      <c r="AX155" s="398"/>
      <c r="AY155" s="398"/>
      <c r="AZ155" s="398"/>
      <c r="BA155" s="399"/>
    </row>
    <row r="156" spans="2:54" ht="15" customHeight="1" thickBot="1">
      <c r="C156" s="837" t="s">
        <v>337</v>
      </c>
      <c r="D156" s="838"/>
      <c r="E156" s="838"/>
      <c r="F156" s="838"/>
      <c r="G156" s="838"/>
      <c r="H156" s="838"/>
      <c r="I156" s="838"/>
      <c r="J156" s="839"/>
      <c r="K156" s="840">
        <f>入力シート!K203</f>
        <v>0</v>
      </c>
      <c r="L156" s="841"/>
      <c r="M156" s="841"/>
      <c r="N156" s="841"/>
      <c r="O156" s="841"/>
      <c r="P156" s="841"/>
      <c r="Q156" s="841"/>
      <c r="R156" s="842"/>
      <c r="S156" s="843">
        <f>入力シート!S203</f>
        <v>0</v>
      </c>
      <c r="T156" s="841"/>
      <c r="U156" s="841"/>
      <c r="V156" s="841"/>
      <c r="W156" s="842"/>
      <c r="X156" s="843">
        <f>入力シート!X203</f>
        <v>0</v>
      </c>
      <c r="Y156" s="841"/>
      <c r="Z156" s="841"/>
      <c r="AA156" s="841"/>
      <c r="AB156" s="842"/>
      <c r="AC156" s="843">
        <f>入力シート!AC203</f>
        <v>0</v>
      </c>
      <c r="AD156" s="841"/>
      <c r="AE156" s="841"/>
      <c r="AF156" s="841"/>
      <c r="AG156" s="841"/>
      <c r="AH156" s="841"/>
      <c r="AI156" s="841"/>
      <c r="AJ156" s="842"/>
      <c r="AK156" s="610">
        <f>入力シート!AK203</f>
        <v>0</v>
      </c>
      <c r="AL156" s="608"/>
      <c r="AM156" s="608"/>
      <c r="AN156" s="608"/>
      <c r="AO156" s="609"/>
      <c r="AP156" s="610">
        <f>入力シート!AP203</f>
        <v>0</v>
      </c>
      <c r="AQ156" s="608"/>
      <c r="AR156" s="608"/>
      <c r="AS156" s="608"/>
      <c r="AT156" s="609"/>
      <c r="AU156" s="608">
        <f>入力シート!AU203</f>
        <v>0</v>
      </c>
      <c r="AV156" s="608"/>
      <c r="AW156" s="608"/>
      <c r="AX156" s="608"/>
      <c r="AY156" s="608"/>
      <c r="AZ156" s="608"/>
      <c r="BA156" s="611"/>
    </row>
  </sheetData>
  <sheetProtection sheet="1" objects="1" scenarios="1" selectLockedCells="1" selectUnlockedCells="1"/>
  <mergeCells count="818">
    <mergeCell ref="D40:L40"/>
    <mergeCell ref="M40:P40"/>
    <mergeCell ref="Q40:T40"/>
    <mergeCell ref="V40:W40"/>
    <mergeCell ref="X40:AA40"/>
    <mergeCell ref="AB40:AE40"/>
    <mergeCell ref="AL40:BA40"/>
    <mergeCell ref="V38:W38"/>
    <mergeCell ref="X38:AA38"/>
    <mergeCell ref="AB38:AE38"/>
    <mergeCell ref="AL38:BA38"/>
    <mergeCell ref="D39:L39"/>
    <mergeCell ref="M39:P39"/>
    <mergeCell ref="Q39:T39"/>
    <mergeCell ref="V39:W39"/>
    <mergeCell ref="X39:AA39"/>
    <mergeCell ref="AB39:AE39"/>
    <mergeCell ref="AL39:BA39"/>
    <mergeCell ref="D45:L45"/>
    <mergeCell ref="M45:P45"/>
    <mergeCell ref="Q45:T45"/>
    <mergeCell ref="V45:W45"/>
    <mergeCell ref="X45:AA45"/>
    <mergeCell ref="AB45:AE45"/>
    <mergeCell ref="AL45:BA45"/>
    <mergeCell ref="D36:L36"/>
    <mergeCell ref="M36:P36"/>
    <mergeCell ref="Q36:T36"/>
    <mergeCell ref="V36:W36"/>
    <mergeCell ref="X36:AA36"/>
    <mergeCell ref="AB36:AE36"/>
    <mergeCell ref="AL36:BA36"/>
    <mergeCell ref="D37:L37"/>
    <mergeCell ref="M37:P37"/>
    <mergeCell ref="Q37:T37"/>
    <mergeCell ref="V37:W37"/>
    <mergeCell ref="X37:AA37"/>
    <mergeCell ref="AB37:AE37"/>
    <mergeCell ref="AL37:BA37"/>
    <mergeCell ref="D38:L38"/>
    <mergeCell ref="M38:P38"/>
    <mergeCell ref="Q38:T38"/>
    <mergeCell ref="D43:L43"/>
    <mergeCell ref="M43:P43"/>
    <mergeCell ref="Q43:T43"/>
    <mergeCell ref="V43:W43"/>
    <mergeCell ref="X43:AA43"/>
    <mergeCell ref="AB43:AE43"/>
    <mergeCell ref="AL43:BA43"/>
    <mergeCell ref="D44:L44"/>
    <mergeCell ref="M44:P44"/>
    <mergeCell ref="Q44:T44"/>
    <mergeCell ref="V44:W44"/>
    <mergeCell ref="X44:AA44"/>
    <mergeCell ref="AB44:AE44"/>
    <mergeCell ref="AL44:BA44"/>
    <mergeCell ref="D41:L41"/>
    <mergeCell ref="M41:P41"/>
    <mergeCell ref="Q41:T41"/>
    <mergeCell ref="V41:W41"/>
    <mergeCell ref="X41:AA41"/>
    <mergeCell ref="AB41:AE41"/>
    <mergeCell ref="AL41:BA41"/>
    <mergeCell ref="D42:L42"/>
    <mergeCell ref="M42:P42"/>
    <mergeCell ref="Q42:T42"/>
    <mergeCell ref="V42:W42"/>
    <mergeCell ref="X42:AA42"/>
    <mergeCell ref="AB42:AE42"/>
    <mergeCell ref="AL42:BA42"/>
    <mergeCell ref="D66:L66"/>
    <mergeCell ref="M66:P66"/>
    <mergeCell ref="Q66:W66"/>
    <mergeCell ref="X66:AA66"/>
    <mergeCell ref="AB66:AE66"/>
    <mergeCell ref="AK66:AQ66"/>
    <mergeCell ref="AS66:AV66"/>
    <mergeCell ref="AX66:BA66"/>
    <mergeCell ref="D64:L64"/>
    <mergeCell ref="M64:P64"/>
    <mergeCell ref="Q64:W64"/>
    <mergeCell ref="X64:AA64"/>
    <mergeCell ref="AB64:AE64"/>
    <mergeCell ref="AK64:AQ64"/>
    <mergeCell ref="AS64:AV64"/>
    <mergeCell ref="AX64:BA64"/>
    <mergeCell ref="D65:L65"/>
    <mergeCell ref="M65:P65"/>
    <mergeCell ref="Q65:W65"/>
    <mergeCell ref="X65:AA65"/>
    <mergeCell ref="AB65:AE65"/>
    <mergeCell ref="AK65:AQ65"/>
    <mergeCell ref="AS65:AV65"/>
    <mergeCell ref="AX65:BA65"/>
    <mergeCell ref="D71:L71"/>
    <mergeCell ref="M71:P71"/>
    <mergeCell ref="Q71:W71"/>
    <mergeCell ref="X71:AA71"/>
    <mergeCell ref="AB71:AE71"/>
    <mergeCell ref="AK71:AQ71"/>
    <mergeCell ref="AS71:AV71"/>
    <mergeCell ref="AX71:BA71"/>
    <mergeCell ref="D62:L62"/>
    <mergeCell ref="M62:P62"/>
    <mergeCell ref="Q62:W62"/>
    <mergeCell ref="X62:AA62"/>
    <mergeCell ref="AB62:AE62"/>
    <mergeCell ref="AK62:AQ62"/>
    <mergeCell ref="AS62:AV62"/>
    <mergeCell ref="AX62:BA62"/>
    <mergeCell ref="D63:L63"/>
    <mergeCell ref="M63:P63"/>
    <mergeCell ref="Q63:W63"/>
    <mergeCell ref="X63:AA63"/>
    <mergeCell ref="AB63:AE63"/>
    <mergeCell ref="AK63:AQ63"/>
    <mergeCell ref="AS63:AV63"/>
    <mergeCell ref="AX63:BA63"/>
    <mergeCell ref="D69:L69"/>
    <mergeCell ref="M69:P69"/>
    <mergeCell ref="Q69:W69"/>
    <mergeCell ref="X69:AA69"/>
    <mergeCell ref="AB69:AE69"/>
    <mergeCell ref="AK69:AQ69"/>
    <mergeCell ref="AS69:AV69"/>
    <mergeCell ref="AX69:BA69"/>
    <mergeCell ref="D70:L70"/>
    <mergeCell ref="M70:P70"/>
    <mergeCell ref="Q70:W70"/>
    <mergeCell ref="X70:AA70"/>
    <mergeCell ref="AB70:AE70"/>
    <mergeCell ref="AK70:AQ70"/>
    <mergeCell ref="AS70:AV70"/>
    <mergeCell ref="AX70:BA70"/>
    <mergeCell ref="D67:L67"/>
    <mergeCell ref="M67:P67"/>
    <mergeCell ref="Q67:W67"/>
    <mergeCell ref="X67:AA67"/>
    <mergeCell ref="AB67:AE67"/>
    <mergeCell ref="AK67:AQ67"/>
    <mergeCell ref="AS67:AV67"/>
    <mergeCell ref="AX67:BA67"/>
    <mergeCell ref="D68:L68"/>
    <mergeCell ref="M68:P68"/>
    <mergeCell ref="Q68:W68"/>
    <mergeCell ref="X68:AA68"/>
    <mergeCell ref="AB68:AE68"/>
    <mergeCell ref="AK68:AQ68"/>
    <mergeCell ref="AS68:AV68"/>
    <mergeCell ref="AX68:BA68"/>
    <mergeCell ref="X81:AA81"/>
    <mergeCell ref="AB81:AE81"/>
    <mergeCell ref="AK81:AN81"/>
    <mergeCell ref="AP81:AS81"/>
    <mergeCell ref="D84:L84"/>
    <mergeCell ref="M84:P84"/>
    <mergeCell ref="Q84:W84"/>
    <mergeCell ref="X84:AA84"/>
    <mergeCell ref="AB84:AE84"/>
    <mergeCell ref="AK84:AN84"/>
    <mergeCell ref="AP84:AS84"/>
    <mergeCell ref="D81:L81"/>
    <mergeCell ref="M81:P81"/>
    <mergeCell ref="Q81:W81"/>
    <mergeCell ref="D82:L82"/>
    <mergeCell ref="M82:P82"/>
    <mergeCell ref="Q82:W82"/>
    <mergeCell ref="X82:AA82"/>
    <mergeCell ref="AB82:AE82"/>
    <mergeCell ref="AK82:AN82"/>
    <mergeCell ref="AP82:AS82"/>
    <mergeCell ref="D83:L83"/>
    <mergeCell ref="M83:P83"/>
    <mergeCell ref="Q83:W83"/>
    <mergeCell ref="D79:L79"/>
    <mergeCell ref="M79:P79"/>
    <mergeCell ref="Q79:W79"/>
    <mergeCell ref="X79:AA79"/>
    <mergeCell ref="AB79:AE79"/>
    <mergeCell ref="AK79:AN79"/>
    <mergeCell ref="AP79:AS79"/>
    <mergeCell ref="D80:L80"/>
    <mergeCell ref="M80:P80"/>
    <mergeCell ref="Q80:W80"/>
    <mergeCell ref="X80:AA80"/>
    <mergeCell ref="AB80:AE80"/>
    <mergeCell ref="AK80:AN80"/>
    <mergeCell ref="AP80:AS80"/>
    <mergeCell ref="X83:AA83"/>
    <mergeCell ref="AB83:AE83"/>
    <mergeCell ref="AK83:AN83"/>
    <mergeCell ref="AP83:AS83"/>
    <mergeCell ref="D60:L60"/>
    <mergeCell ref="M60:P60"/>
    <mergeCell ref="Q60:W60"/>
    <mergeCell ref="X60:AA60"/>
    <mergeCell ref="AB60:AE60"/>
    <mergeCell ref="AK60:AQ60"/>
    <mergeCell ref="AS60:AV60"/>
    <mergeCell ref="M73:P73"/>
    <mergeCell ref="Q73:W73"/>
    <mergeCell ref="X73:AA73"/>
    <mergeCell ref="AB73:AE73"/>
    <mergeCell ref="AK73:AQ73"/>
    <mergeCell ref="AS73:AV73"/>
    <mergeCell ref="AS76:AV76"/>
    <mergeCell ref="AK78:AN78"/>
    <mergeCell ref="AO78:AO87"/>
    <mergeCell ref="AP78:AS78"/>
    <mergeCell ref="D85:L85"/>
    <mergeCell ref="M85:P85"/>
    <mergeCell ref="Q85:W85"/>
    <mergeCell ref="AX60:BA60"/>
    <mergeCell ref="D61:L61"/>
    <mergeCell ref="M61:P61"/>
    <mergeCell ref="Q61:W61"/>
    <mergeCell ref="X61:AA61"/>
    <mergeCell ref="AB61:AE61"/>
    <mergeCell ref="AK61:AQ61"/>
    <mergeCell ref="AS61:AV61"/>
    <mergeCell ref="AX61:BA61"/>
    <mergeCell ref="D58:L58"/>
    <mergeCell ref="M58:P58"/>
    <mergeCell ref="Q58:W58"/>
    <mergeCell ref="X58:AA58"/>
    <mergeCell ref="AB58:AE58"/>
    <mergeCell ref="AK58:AQ58"/>
    <mergeCell ref="AS58:AV58"/>
    <mergeCell ref="AX58:BA58"/>
    <mergeCell ref="D59:L59"/>
    <mergeCell ref="M59:P59"/>
    <mergeCell ref="Q59:W59"/>
    <mergeCell ref="X59:AA59"/>
    <mergeCell ref="AB59:AE59"/>
    <mergeCell ref="AK59:AQ59"/>
    <mergeCell ref="AS59:AV59"/>
    <mergeCell ref="AX59:BA59"/>
    <mergeCell ref="D18:L18"/>
    <mergeCell ref="B1:E1"/>
    <mergeCell ref="C6:W6"/>
    <mergeCell ref="X6:AI6"/>
    <mergeCell ref="AJ6:BA7"/>
    <mergeCell ref="C7:L7"/>
    <mergeCell ref="M7:P7"/>
    <mergeCell ref="Q7:W7"/>
    <mergeCell ref="X7:AA7"/>
    <mergeCell ref="AB7:AE7"/>
    <mergeCell ref="AF7:AI7"/>
    <mergeCell ref="B2:BB2"/>
    <mergeCell ref="AJ8:AM8"/>
    <mergeCell ref="AN8:BA8"/>
    <mergeCell ref="D9:L9"/>
    <mergeCell ref="M9:P9"/>
    <mergeCell ref="Q9:W9"/>
    <mergeCell ref="X9:AA9"/>
    <mergeCell ref="AB9:AE9"/>
    <mergeCell ref="AJ9:AM9"/>
    <mergeCell ref="AN9:AR9"/>
    <mergeCell ref="AS9:AW9"/>
    <mergeCell ref="C8:L8"/>
    <mergeCell ref="M8:P8"/>
    <mergeCell ref="Q8:W8"/>
    <mergeCell ref="X8:AA8"/>
    <mergeCell ref="AB8:AE8"/>
    <mergeCell ref="AF8:AI88"/>
    <mergeCell ref="C11:L11"/>
    <mergeCell ref="M11:P11"/>
    <mergeCell ref="Q11:W11"/>
    <mergeCell ref="X11:AA11"/>
    <mergeCell ref="AB11:AE11"/>
    <mergeCell ref="D14:L14"/>
    <mergeCell ref="M14:P14"/>
    <mergeCell ref="Q14:T14"/>
    <mergeCell ref="M18:P18"/>
    <mergeCell ref="Q18:T18"/>
    <mergeCell ref="V18:W18"/>
    <mergeCell ref="X18:AA18"/>
    <mergeCell ref="AB18:AE18"/>
    <mergeCell ref="D24:L24"/>
    <mergeCell ref="M24:P24"/>
    <mergeCell ref="Q24:T24"/>
    <mergeCell ref="V24:W24"/>
    <mergeCell ref="X24:AA24"/>
    <mergeCell ref="AB24:AE24"/>
    <mergeCell ref="M26:P26"/>
    <mergeCell ref="AJ11:AM11"/>
    <mergeCell ref="AN11:AR11"/>
    <mergeCell ref="AS11:AW11"/>
    <mergeCell ref="AX11:BA11"/>
    <mergeCell ref="AX9:BA9"/>
    <mergeCell ref="D10:L10"/>
    <mergeCell ref="M10:P10"/>
    <mergeCell ref="Q10:W10"/>
    <mergeCell ref="X10:AA10"/>
    <mergeCell ref="AB10:AE10"/>
    <mergeCell ref="AJ10:AM10"/>
    <mergeCell ref="AN10:AR10"/>
    <mergeCell ref="AS10:AW10"/>
    <mergeCell ref="AX10:BA10"/>
    <mergeCell ref="AJ12:AM12"/>
    <mergeCell ref="AN12:AR12"/>
    <mergeCell ref="AS12:AW12"/>
    <mergeCell ref="AX12:BA12"/>
    <mergeCell ref="D13:L13"/>
    <mergeCell ref="M13:P13"/>
    <mergeCell ref="Q13:T13"/>
    <mergeCell ref="V13:W13"/>
    <mergeCell ref="X13:AA13"/>
    <mergeCell ref="AB13:AE13"/>
    <mergeCell ref="D12:L12"/>
    <mergeCell ref="M12:P12"/>
    <mergeCell ref="Q12:T12"/>
    <mergeCell ref="V12:W12"/>
    <mergeCell ref="X12:AA12"/>
    <mergeCell ref="AB12:AE12"/>
    <mergeCell ref="AJ13:AM13"/>
    <mergeCell ref="AN13:AR13"/>
    <mergeCell ref="AS13:AW13"/>
    <mergeCell ref="AX13:BA13"/>
    <mergeCell ref="AJ14:AM14"/>
    <mergeCell ref="AN14:AR14"/>
    <mergeCell ref="AS14:AW14"/>
    <mergeCell ref="AX14:BA14"/>
    <mergeCell ref="D15:L15"/>
    <mergeCell ref="M15:P15"/>
    <mergeCell ref="Q15:T15"/>
    <mergeCell ref="V15:W15"/>
    <mergeCell ref="X15:AA15"/>
    <mergeCell ref="AB15:AE15"/>
    <mergeCell ref="AJ15:AM15"/>
    <mergeCell ref="AN15:AR15"/>
    <mergeCell ref="AS15:AW15"/>
    <mergeCell ref="AX15:BA15"/>
    <mergeCell ref="V14:W14"/>
    <mergeCell ref="X14:AA14"/>
    <mergeCell ref="AB14:AE14"/>
    <mergeCell ref="AJ16:AM16"/>
    <mergeCell ref="AN16:AR16"/>
    <mergeCell ref="AS16:AW16"/>
    <mergeCell ref="AX16:BA16"/>
    <mergeCell ref="D17:L17"/>
    <mergeCell ref="M17:P17"/>
    <mergeCell ref="Q17:T17"/>
    <mergeCell ref="V17:W17"/>
    <mergeCell ref="X17:AA17"/>
    <mergeCell ref="AB17:AE17"/>
    <mergeCell ref="AJ17:AM17"/>
    <mergeCell ref="AN17:AR17"/>
    <mergeCell ref="AS17:AW17"/>
    <mergeCell ref="AX17:BA17"/>
    <mergeCell ref="D16:L16"/>
    <mergeCell ref="M16:P16"/>
    <mergeCell ref="Q16:T16"/>
    <mergeCell ref="V16:W16"/>
    <mergeCell ref="X16:AA16"/>
    <mergeCell ref="AB16:AE16"/>
    <mergeCell ref="AJ18:AM18"/>
    <mergeCell ref="AN18:AR18"/>
    <mergeCell ref="AS18:AW18"/>
    <mergeCell ref="AX18:BA18"/>
    <mergeCell ref="AX19:BA19"/>
    <mergeCell ref="D20:L20"/>
    <mergeCell ref="M20:P20"/>
    <mergeCell ref="Q20:T20"/>
    <mergeCell ref="V20:W20"/>
    <mergeCell ref="X20:AA20"/>
    <mergeCell ref="AB20:AE20"/>
    <mergeCell ref="AJ20:AM20"/>
    <mergeCell ref="AN20:AR20"/>
    <mergeCell ref="AS20:AW20"/>
    <mergeCell ref="AX20:BA20"/>
    <mergeCell ref="D19:L19"/>
    <mergeCell ref="M19:P19"/>
    <mergeCell ref="Q19:T19"/>
    <mergeCell ref="V19:W19"/>
    <mergeCell ref="X19:AA19"/>
    <mergeCell ref="AB19:AE19"/>
    <mergeCell ref="AJ19:AM19"/>
    <mergeCell ref="AN19:AR19"/>
    <mergeCell ref="AS19:AW19"/>
    <mergeCell ref="AX21:BA21"/>
    <mergeCell ref="C22:L22"/>
    <mergeCell ref="M22:P22"/>
    <mergeCell ref="Q22:T22"/>
    <mergeCell ref="V22:W22"/>
    <mergeCell ref="X22:AA22"/>
    <mergeCell ref="AB22:AE22"/>
    <mergeCell ref="AJ22:AM22"/>
    <mergeCell ref="AN22:AR22"/>
    <mergeCell ref="AS22:AW22"/>
    <mergeCell ref="AX22:BA22"/>
    <mergeCell ref="D21:L21"/>
    <mergeCell ref="M21:P21"/>
    <mergeCell ref="Q21:T21"/>
    <mergeCell ref="V21:W21"/>
    <mergeCell ref="X21:AA21"/>
    <mergeCell ref="AB21:AE21"/>
    <mergeCell ref="AJ21:AM21"/>
    <mergeCell ref="AN21:AR21"/>
    <mergeCell ref="AS21:AW21"/>
    <mergeCell ref="Q26:T26"/>
    <mergeCell ref="V26:W26"/>
    <mergeCell ref="X26:AA26"/>
    <mergeCell ref="AB26:AE26"/>
    <mergeCell ref="AL26:BA26"/>
    <mergeCell ref="AJ24:AK33"/>
    <mergeCell ref="AL24:BA24"/>
    <mergeCell ref="D25:L25"/>
    <mergeCell ref="M25:P25"/>
    <mergeCell ref="Q25:T25"/>
    <mergeCell ref="V25:W25"/>
    <mergeCell ref="X25:AA25"/>
    <mergeCell ref="AB25:AE25"/>
    <mergeCell ref="AL25:BA25"/>
    <mergeCell ref="D26:L26"/>
    <mergeCell ref="AL27:BA27"/>
    <mergeCell ref="D28:L28"/>
    <mergeCell ref="M28:P28"/>
    <mergeCell ref="Q28:T28"/>
    <mergeCell ref="V28:W28"/>
    <mergeCell ref="X28:AA28"/>
    <mergeCell ref="AB28:AE28"/>
    <mergeCell ref="AL28:BA28"/>
    <mergeCell ref="D27:L27"/>
    <mergeCell ref="M27:P27"/>
    <mergeCell ref="Q27:T27"/>
    <mergeCell ref="V27:W27"/>
    <mergeCell ref="X27:AA27"/>
    <mergeCell ref="AB27:AE27"/>
    <mergeCell ref="AL29:BA29"/>
    <mergeCell ref="D30:L30"/>
    <mergeCell ref="M30:P30"/>
    <mergeCell ref="Q30:T30"/>
    <mergeCell ref="V30:W30"/>
    <mergeCell ref="X30:AA30"/>
    <mergeCell ref="AB30:AE30"/>
    <mergeCell ref="AL30:BA30"/>
    <mergeCell ref="D29:L29"/>
    <mergeCell ref="M29:P29"/>
    <mergeCell ref="Q29:T29"/>
    <mergeCell ref="V29:W29"/>
    <mergeCell ref="X29:AA29"/>
    <mergeCell ref="AB29:AE29"/>
    <mergeCell ref="AL31:BA31"/>
    <mergeCell ref="D32:L32"/>
    <mergeCell ref="M32:P32"/>
    <mergeCell ref="Q32:T32"/>
    <mergeCell ref="V32:W32"/>
    <mergeCell ref="X32:AA32"/>
    <mergeCell ref="AB32:AE32"/>
    <mergeCell ref="AL32:BA32"/>
    <mergeCell ref="D31:L31"/>
    <mergeCell ref="M31:P31"/>
    <mergeCell ref="Q31:T31"/>
    <mergeCell ref="V31:W31"/>
    <mergeCell ref="X31:AA31"/>
    <mergeCell ref="AB31:AE31"/>
    <mergeCell ref="AL33:BA33"/>
    <mergeCell ref="D34:L34"/>
    <mergeCell ref="M34:P34"/>
    <mergeCell ref="Q34:T34"/>
    <mergeCell ref="V34:W34"/>
    <mergeCell ref="X34:AA34"/>
    <mergeCell ref="AB34:AE34"/>
    <mergeCell ref="AL34:BA34"/>
    <mergeCell ref="D33:L33"/>
    <mergeCell ref="M33:P33"/>
    <mergeCell ref="Q33:T33"/>
    <mergeCell ref="V33:W33"/>
    <mergeCell ref="X33:AA33"/>
    <mergeCell ref="AB33:AE33"/>
    <mergeCell ref="M47:P47"/>
    <mergeCell ref="Q47:T47"/>
    <mergeCell ref="V47:W47"/>
    <mergeCell ref="X47:AA47"/>
    <mergeCell ref="AB47:AE47"/>
    <mergeCell ref="AL47:BA47"/>
    <mergeCell ref="AJ35:AK54"/>
    <mergeCell ref="AL35:BA35"/>
    <mergeCell ref="D46:L46"/>
    <mergeCell ref="M46:P46"/>
    <mergeCell ref="Q46:T46"/>
    <mergeCell ref="V46:W46"/>
    <mergeCell ref="X46:AA46"/>
    <mergeCell ref="AB46:AE46"/>
    <mergeCell ref="AL46:BA46"/>
    <mergeCell ref="D47:L47"/>
    <mergeCell ref="D35:L35"/>
    <mergeCell ref="M35:P35"/>
    <mergeCell ref="Q35:T35"/>
    <mergeCell ref="V35:W35"/>
    <mergeCell ref="X35:AA35"/>
    <mergeCell ref="AB35:AE35"/>
    <mergeCell ref="AL48:BA48"/>
    <mergeCell ref="D49:L49"/>
    <mergeCell ref="M49:P49"/>
    <mergeCell ref="Q49:T49"/>
    <mergeCell ref="V49:W49"/>
    <mergeCell ref="X49:AA49"/>
    <mergeCell ref="AB49:AE49"/>
    <mergeCell ref="AL49:BA49"/>
    <mergeCell ref="D48:L48"/>
    <mergeCell ref="M48:P48"/>
    <mergeCell ref="Q48:T48"/>
    <mergeCell ref="V48:W48"/>
    <mergeCell ref="X48:AA48"/>
    <mergeCell ref="AB48:AE48"/>
    <mergeCell ref="AL50:BA50"/>
    <mergeCell ref="D51:L51"/>
    <mergeCell ref="M51:P51"/>
    <mergeCell ref="Q51:T51"/>
    <mergeCell ref="V51:W51"/>
    <mergeCell ref="X51:AA51"/>
    <mergeCell ref="AB51:AE51"/>
    <mergeCell ref="AL51:BA51"/>
    <mergeCell ref="D50:L50"/>
    <mergeCell ref="M50:P50"/>
    <mergeCell ref="Q50:T50"/>
    <mergeCell ref="V50:W50"/>
    <mergeCell ref="X50:AA50"/>
    <mergeCell ref="AB50:AE50"/>
    <mergeCell ref="AL52:BA52"/>
    <mergeCell ref="D53:L53"/>
    <mergeCell ref="M53:P53"/>
    <mergeCell ref="Q53:T53"/>
    <mergeCell ref="V53:W53"/>
    <mergeCell ref="X53:AA53"/>
    <mergeCell ref="AB53:AE53"/>
    <mergeCell ref="AL53:BA53"/>
    <mergeCell ref="D52:L52"/>
    <mergeCell ref="M52:P52"/>
    <mergeCell ref="Q52:T52"/>
    <mergeCell ref="V52:W52"/>
    <mergeCell ref="X52:AA52"/>
    <mergeCell ref="AB52:AE52"/>
    <mergeCell ref="AL54:BA54"/>
    <mergeCell ref="C55:L55"/>
    <mergeCell ref="M55:P55"/>
    <mergeCell ref="Q55:T55"/>
    <mergeCell ref="V55:W55"/>
    <mergeCell ref="X55:AA55"/>
    <mergeCell ref="AB55:AE55"/>
    <mergeCell ref="AJ55:AM55"/>
    <mergeCell ref="AN55:AR55"/>
    <mergeCell ref="AS55:AW55"/>
    <mergeCell ref="D54:L54"/>
    <mergeCell ref="M54:P54"/>
    <mergeCell ref="Q54:T54"/>
    <mergeCell ref="V54:W54"/>
    <mergeCell ref="X54:AA54"/>
    <mergeCell ref="AB54:AE54"/>
    <mergeCell ref="AX55:BA55"/>
    <mergeCell ref="D56:L56"/>
    <mergeCell ref="M56:P56"/>
    <mergeCell ref="Q56:W56"/>
    <mergeCell ref="X56:AA56"/>
    <mergeCell ref="AB56:AE56"/>
    <mergeCell ref="AJ56:AM56"/>
    <mergeCell ref="AN56:AR56"/>
    <mergeCell ref="AS56:AW56"/>
    <mergeCell ref="AX56:BA56"/>
    <mergeCell ref="AK57:AQ57"/>
    <mergeCell ref="AR57:AR76"/>
    <mergeCell ref="AS57:AV57"/>
    <mergeCell ref="AW57:AW76"/>
    <mergeCell ref="AX57:BA57"/>
    <mergeCell ref="D72:L72"/>
    <mergeCell ref="M72:P72"/>
    <mergeCell ref="Q72:W72"/>
    <mergeCell ref="X72:AA72"/>
    <mergeCell ref="AB72:AE72"/>
    <mergeCell ref="D57:L57"/>
    <mergeCell ref="M57:P57"/>
    <mergeCell ref="Q57:W57"/>
    <mergeCell ref="X57:AA57"/>
    <mergeCell ref="AB57:AE57"/>
    <mergeCell ref="AJ57:AJ76"/>
    <mergeCell ref="D75:L75"/>
    <mergeCell ref="M75:P75"/>
    <mergeCell ref="Q75:W75"/>
    <mergeCell ref="X75:AA75"/>
    <mergeCell ref="AK72:AQ72"/>
    <mergeCell ref="AS72:AV72"/>
    <mergeCell ref="AX72:BA72"/>
    <mergeCell ref="D73:L73"/>
    <mergeCell ref="AX73:BA73"/>
    <mergeCell ref="D74:L74"/>
    <mergeCell ref="M74:P74"/>
    <mergeCell ref="Q74:W74"/>
    <mergeCell ref="X74:AA74"/>
    <mergeCell ref="AB74:AE74"/>
    <mergeCell ref="AK74:AQ74"/>
    <mergeCell ref="AS74:AV74"/>
    <mergeCell ref="AX74:BA74"/>
    <mergeCell ref="AX76:BA76"/>
    <mergeCell ref="D77:L77"/>
    <mergeCell ref="M77:P77"/>
    <mergeCell ref="Q77:W77"/>
    <mergeCell ref="X77:AA77"/>
    <mergeCell ref="AB77:AE77"/>
    <mergeCell ref="AB75:AE75"/>
    <mergeCell ref="AK75:AQ75"/>
    <mergeCell ref="AS75:AV75"/>
    <mergeCell ref="AX75:BA75"/>
    <mergeCell ref="D76:L76"/>
    <mergeCell ref="M76:P76"/>
    <mergeCell ref="Q76:W76"/>
    <mergeCell ref="X76:AA76"/>
    <mergeCell ref="AB76:AE76"/>
    <mergeCell ref="AK76:AQ76"/>
    <mergeCell ref="X85:AA85"/>
    <mergeCell ref="AB85:AE85"/>
    <mergeCell ref="AK85:AN85"/>
    <mergeCell ref="AP85:AS85"/>
    <mergeCell ref="D78:L78"/>
    <mergeCell ref="M78:P78"/>
    <mergeCell ref="Q78:W78"/>
    <mergeCell ref="X78:AA78"/>
    <mergeCell ref="AB78:AE78"/>
    <mergeCell ref="AJ78:AJ87"/>
    <mergeCell ref="D86:L86"/>
    <mergeCell ref="M86:P86"/>
    <mergeCell ref="Q86:W86"/>
    <mergeCell ref="X86:AA86"/>
    <mergeCell ref="AB86:AE86"/>
    <mergeCell ref="AK86:AN86"/>
    <mergeCell ref="AP86:AS86"/>
    <mergeCell ref="D87:L87"/>
    <mergeCell ref="M87:P87"/>
    <mergeCell ref="Q87:W87"/>
    <mergeCell ref="X87:AA87"/>
    <mergeCell ref="AB87:AE87"/>
    <mergeCell ref="AK87:AN87"/>
    <mergeCell ref="AP87:AS87"/>
    <mergeCell ref="AF89:AI89"/>
    <mergeCell ref="AJ89:BA89"/>
    <mergeCell ref="X91:AA91"/>
    <mergeCell ref="AB91:AC91"/>
    <mergeCell ref="AF91:AI91"/>
    <mergeCell ref="AJ91:AK91"/>
    <mergeCell ref="AN91:AX91"/>
    <mergeCell ref="AY91:AZ91"/>
    <mergeCell ref="D88:L88"/>
    <mergeCell ref="M88:P88"/>
    <mergeCell ref="Q88:W88"/>
    <mergeCell ref="X88:AA88"/>
    <mergeCell ref="AB88:AE88"/>
    <mergeCell ref="C89:L89"/>
    <mergeCell ref="M89:P89"/>
    <mergeCell ref="Q89:W89"/>
    <mergeCell ref="X89:AA89"/>
    <mergeCell ref="AB89:AE89"/>
    <mergeCell ref="AF92:AX92"/>
    <mergeCell ref="AY92:AZ92"/>
    <mergeCell ref="C94:BB94"/>
    <mergeCell ref="C99:L99"/>
    <mergeCell ref="M99:BA99"/>
    <mergeCell ref="C100:L102"/>
    <mergeCell ref="AM100:AQ100"/>
    <mergeCell ref="AR100:BA100"/>
    <mergeCell ref="M101:O102"/>
    <mergeCell ref="P101:R102"/>
    <mergeCell ref="S101:U102"/>
    <mergeCell ref="V101:BA102"/>
    <mergeCell ref="M100:AL100"/>
    <mergeCell ref="C103:L105"/>
    <mergeCell ref="AM103:AQ103"/>
    <mergeCell ref="AR103:BA103"/>
    <mergeCell ref="M104:O105"/>
    <mergeCell ref="P104:R105"/>
    <mergeCell ref="S104:U105"/>
    <mergeCell ref="V104:BA105"/>
    <mergeCell ref="M103:AL103"/>
    <mergeCell ref="C106:L108"/>
    <mergeCell ref="AM106:AQ106"/>
    <mergeCell ref="AR106:BA106"/>
    <mergeCell ref="M107:O108"/>
    <mergeCell ref="P107:R108"/>
    <mergeCell ref="S107:U108"/>
    <mergeCell ref="V107:BA108"/>
    <mergeCell ref="M106:AL106"/>
    <mergeCell ref="C109:L111"/>
    <mergeCell ref="AM109:AQ109"/>
    <mergeCell ref="AR109:BA109"/>
    <mergeCell ref="M110:O111"/>
    <mergeCell ref="P110:R111"/>
    <mergeCell ref="S110:U111"/>
    <mergeCell ref="V110:BA111"/>
    <mergeCell ref="M109:AL109"/>
    <mergeCell ref="C112:L114"/>
    <mergeCell ref="AM112:AQ112"/>
    <mergeCell ref="AR112:BA112"/>
    <mergeCell ref="M113:O114"/>
    <mergeCell ref="P113:R114"/>
    <mergeCell ref="S113:U114"/>
    <mergeCell ref="V113:BA114"/>
    <mergeCell ref="M112:AL112"/>
    <mergeCell ref="C115:L117"/>
    <mergeCell ref="AM115:AQ115"/>
    <mergeCell ref="AR115:BA115"/>
    <mergeCell ref="M116:O117"/>
    <mergeCell ref="P116:R117"/>
    <mergeCell ref="S116:U117"/>
    <mergeCell ref="V116:BA117"/>
    <mergeCell ref="M115:AL115"/>
    <mergeCell ref="C118:L120"/>
    <mergeCell ref="AM118:AQ118"/>
    <mergeCell ref="AR118:BA118"/>
    <mergeCell ref="M119:O120"/>
    <mergeCell ref="P119:R120"/>
    <mergeCell ref="S119:U120"/>
    <mergeCell ref="V119:BA120"/>
    <mergeCell ref="M118:AL118"/>
    <mergeCell ref="C121:L123"/>
    <mergeCell ref="AM121:AQ121"/>
    <mergeCell ref="AR121:BA121"/>
    <mergeCell ref="M122:O123"/>
    <mergeCell ref="P122:R123"/>
    <mergeCell ref="S122:U123"/>
    <mergeCell ref="V122:BA123"/>
    <mergeCell ref="M121:AL121"/>
    <mergeCell ref="AR124:BA124"/>
    <mergeCell ref="M125:O126"/>
    <mergeCell ref="P125:R126"/>
    <mergeCell ref="S125:U126"/>
    <mergeCell ref="V125:BA126"/>
    <mergeCell ref="C127:L129"/>
    <mergeCell ref="AM127:AQ127"/>
    <mergeCell ref="C124:L126"/>
    <mergeCell ref="AM124:AQ124"/>
    <mergeCell ref="AR127:BA127"/>
    <mergeCell ref="M128:O129"/>
    <mergeCell ref="P128:R129"/>
    <mergeCell ref="S128:U129"/>
    <mergeCell ref="V128:BA129"/>
    <mergeCell ref="M124:AL124"/>
    <mergeCell ref="M127:AL127"/>
    <mergeCell ref="C133:L133"/>
    <mergeCell ref="M133:BA133"/>
    <mergeCell ref="Q143:W143"/>
    <mergeCell ref="X143:AK143"/>
    <mergeCell ref="AL143:AR143"/>
    <mergeCell ref="Q140:W140"/>
    <mergeCell ref="X140:AK140"/>
    <mergeCell ref="AL140:AR140"/>
    <mergeCell ref="D141:P141"/>
    <mergeCell ref="Q141:W141"/>
    <mergeCell ref="X141:AK141"/>
    <mergeCell ref="Q142:W142"/>
    <mergeCell ref="X142:AK142"/>
    <mergeCell ref="AL142:AR142"/>
    <mergeCell ref="C134:L134"/>
    <mergeCell ref="M134:BA134"/>
    <mergeCell ref="AL141:AR141"/>
    <mergeCell ref="D142:P142"/>
    <mergeCell ref="C138:W138"/>
    <mergeCell ref="X138:AR138"/>
    <mergeCell ref="AS138:BA138"/>
    <mergeCell ref="C139:P139"/>
    <mergeCell ref="Q139:W139"/>
    <mergeCell ref="X139:AK139"/>
    <mergeCell ref="D144:P144"/>
    <mergeCell ref="Q144:W144"/>
    <mergeCell ref="X144:AK144"/>
    <mergeCell ref="AL144:AR144"/>
    <mergeCell ref="D145:P145"/>
    <mergeCell ref="Q145:W145"/>
    <mergeCell ref="X145:AK145"/>
    <mergeCell ref="AL145:AR145"/>
    <mergeCell ref="D146:P146"/>
    <mergeCell ref="AL139:AR139"/>
    <mergeCell ref="AS139:BA147"/>
    <mergeCell ref="C140:C143"/>
    <mergeCell ref="D140:P140"/>
    <mergeCell ref="C153:J153"/>
    <mergeCell ref="K153:BA153"/>
    <mergeCell ref="C154:J154"/>
    <mergeCell ref="K154:R154"/>
    <mergeCell ref="S154:W154"/>
    <mergeCell ref="X154:AB154"/>
    <mergeCell ref="AC154:AJ154"/>
    <mergeCell ref="AK154:AO154"/>
    <mergeCell ref="AP154:AT154"/>
    <mergeCell ref="AU154:BA154"/>
    <mergeCell ref="AS148:BA148"/>
    <mergeCell ref="C152:J152"/>
    <mergeCell ref="K152:BA152"/>
    <mergeCell ref="Q146:W146"/>
    <mergeCell ref="X146:AK146"/>
    <mergeCell ref="AL146:AR146"/>
    <mergeCell ref="Q147:W147"/>
    <mergeCell ref="X147:AK147"/>
    <mergeCell ref="AL147:AR147"/>
    <mergeCell ref="C144:C147"/>
    <mergeCell ref="X23:AA23"/>
    <mergeCell ref="D23:L23"/>
    <mergeCell ref="M23:P23"/>
    <mergeCell ref="Q23:T23"/>
    <mergeCell ref="AP155:AT155"/>
    <mergeCell ref="AU155:BA155"/>
    <mergeCell ref="C156:J156"/>
    <mergeCell ref="K156:R156"/>
    <mergeCell ref="S156:W156"/>
    <mergeCell ref="X156:AB156"/>
    <mergeCell ref="AC156:AJ156"/>
    <mergeCell ref="AK156:AO156"/>
    <mergeCell ref="AP156:AT156"/>
    <mergeCell ref="AU156:BA156"/>
    <mergeCell ref="C155:J155"/>
    <mergeCell ref="K155:R155"/>
    <mergeCell ref="S155:W155"/>
    <mergeCell ref="X155:AB155"/>
    <mergeCell ref="AC155:AJ155"/>
    <mergeCell ref="AK155:AO155"/>
    <mergeCell ref="C148:P148"/>
    <mergeCell ref="Q148:W148"/>
    <mergeCell ref="X148:AK148"/>
    <mergeCell ref="AL148:AR148"/>
  </mergeCells>
  <phoneticPr fontId="7"/>
  <printOptions horizontalCentered="1"/>
  <pageMargins left="0.70866141732283472" right="0.70866141732283472" top="0.74803149606299213" bottom="0.74803149606299213" header="0.31496062992125984" footer="0.31496062992125984"/>
  <pageSetup paperSize="9" scale="64" orientation="landscape" r:id="rId1"/>
  <rowBreaks count="2" manualBreakCount="2">
    <brk id="89" min="1" max="53" man="1"/>
    <brk id="130" min="1" max="5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I49"/>
  <sheetViews>
    <sheetView showZeros="0" view="pageBreakPreview" zoomScaleSheetLayoutView="100" workbookViewId="0">
      <selection activeCell="H19" sqref="H19"/>
    </sheetView>
  </sheetViews>
  <sheetFormatPr defaultColWidth="2.42578125" defaultRowHeight="18.75" customHeight="1"/>
  <cols>
    <col min="1" max="16384" width="2.42578125" style="24"/>
  </cols>
  <sheetData>
    <row r="1" spans="1:35" ht="18.75" customHeight="1">
      <c r="A1" s="854"/>
      <c r="B1" s="854"/>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539"/>
      <c r="AF1" s="539"/>
      <c r="AG1" s="539"/>
      <c r="AH1" s="539"/>
      <c r="AI1" s="99"/>
    </row>
    <row r="2" spans="1:35" ht="18.75" customHeight="1">
      <c r="A2" s="34"/>
      <c r="B2" s="34"/>
      <c r="C2" s="34"/>
      <c r="D2" s="34"/>
      <c r="E2" s="34"/>
      <c r="F2" s="34"/>
      <c r="G2" s="34"/>
      <c r="H2" s="34"/>
      <c r="I2" s="34"/>
      <c r="J2" s="34"/>
      <c r="K2" s="34"/>
      <c r="L2" s="34"/>
      <c r="M2" s="34"/>
      <c r="N2" s="34"/>
      <c r="O2" s="34"/>
      <c r="P2" s="34"/>
      <c r="Q2" s="34"/>
      <c r="R2" s="34"/>
      <c r="S2" s="34"/>
      <c r="T2" s="34"/>
      <c r="U2" s="34"/>
      <c r="V2" s="34"/>
      <c r="W2" s="34"/>
      <c r="X2" s="34"/>
      <c r="Y2" s="34"/>
      <c r="Z2" s="855"/>
      <c r="AA2" s="855"/>
      <c r="AB2" s="855"/>
      <c r="AC2" s="855"/>
      <c r="AD2" s="855"/>
      <c r="AE2" s="855"/>
      <c r="AF2" s="855"/>
      <c r="AG2" s="855"/>
      <c r="AH2" s="855"/>
      <c r="AI2" s="34"/>
    </row>
    <row r="3" spans="1:35" ht="18.75" customHeight="1">
      <c r="X3" s="9"/>
      <c r="Y3" s="9"/>
      <c r="Z3" s="856" t="s">
        <v>359</v>
      </c>
      <c r="AA3" s="856"/>
      <c r="AB3" s="856"/>
      <c r="AC3" s="856"/>
      <c r="AD3" s="856"/>
      <c r="AE3" s="856"/>
      <c r="AF3" s="856"/>
      <c r="AG3" s="856"/>
      <c r="AH3" s="856"/>
    </row>
    <row r="4" spans="1:35" ht="18.75" customHeight="1">
      <c r="X4" s="9"/>
      <c r="Y4" s="9"/>
      <c r="Z4" s="9"/>
      <c r="AA4" s="100"/>
      <c r="AB4" s="100"/>
      <c r="AC4" s="100"/>
      <c r="AD4" s="100"/>
      <c r="AE4" s="100"/>
      <c r="AF4" s="100"/>
      <c r="AG4" s="100"/>
      <c r="AH4" s="100"/>
    </row>
    <row r="5" spans="1:35" ht="18.75" customHeight="1">
      <c r="X5" s="9"/>
      <c r="Y5" s="9"/>
      <c r="Z5" s="9"/>
      <c r="AA5" s="9"/>
      <c r="AB5" s="9"/>
      <c r="AC5" s="9"/>
      <c r="AD5" s="9"/>
      <c r="AE5" s="9"/>
      <c r="AF5" s="9"/>
      <c r="AG5" s="9"/>
    </row>
    <row r="6" spans="1:35" ht="18.75" customHeight="1">
      <c r="A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row>
    <row r="7" spans="1:35" ht="18.75" customHeight="1">
      <c r="A7" s="45"/>
      <c r="C7" s="346" t="s">
        <v>360</v>
      </c>
      <c r="D7" s="346"/>
      <c r="E7" s="346"/>
      <c r="F7" s="346"/>
      <c r="G7" s="346"/>
      <c r="H7" s="346"/>
      <c r="I7" s="346"/>
      <c r="J7" s="346"/>
      <c r="K7" s="346"/>
      <c r="L7" s="346"/>
      <c r="M7" s="346"/>
      <c r="N7" s="346"/>
      <c r="O7" s="346"/>
      <c r="P7" s="346"/>
      <c r="Q7" s="346"/>
    </row>
    <row r="10" spans="1:35" ht="18.75" customHeight="1">
      <c r="A10" s="45"/>
    </row>
    <row r="11" spans="1:35" ht="18.75" customHeight="1">
      <c r="R11" s="346" t="s">
        <v>361</v>
      </c>
      <c r="S11" s="346"/>
      <c r="T11" s="346"/>
      <c r="U11" s="172">
        <f>'交付申請書 '!U11</f>
        <v>0</v>
      </c>
      <c r="V11" s="172"/>
      <c r="W11" s="172"/>
      <c r="X11" s="172"/>
      <c r="Y11" s="172"/>
      <c r="Z11" s="172"/>
      <c r="AA11" s="172"/>
      <c r="AB11" s="172"/>
      <c r="AC11" s="172"/>
      <c r="AD11" s="172"/>
      <c r="AE11" s="172"/>
      <c r="AF11" s="172"/>
      <c r="AG11" s="172"/>
      <c r="AH11" s="172"/>
    </row>
    <row r="12" spans="1:35" ht="18.75" customHeight="1">
      <c r="A12" s="45"/>
      <c r="U12" s="542">
        <f>'交付申請書 '!U12</f>
        <v>0</v>
      </c>
      <c r="V12" s="542"/>
      <c r="W12" s="542"/>
      <c r="X12" s="542"/>
      <c r="Y12" s="542"/>
      <c r="Z12" s="542"/>
      <c r="AA12" s="542"/>
      <c r="AB12" s="542"/>
      <c r="AC12" s="542"/>
      <c r="AD12" s="542"/>
      <c r="AE12" s="542"/>
      <c r="AF12" s="542"/>
      <c r="AG12" s="542"/>
      <c r="AH12" s="542"/>
    </row>
    <row r="13" spans="1:35" ht="18.75" customHeight="1">
      <c r="A13" s="45"/>
      <c r="U13" s="542"/>
      <c r="V13" s="542"/>
      <c r="W13" s="542"/>
      <c r="X13" s="542"/>
      <c r="Y13" s="542"/>
      <c r="Z13" s="542"/>
      <c r="AA13" s="542"/>
      <c r="AB13" s="542"/>
      <c r="AC13" s="542"/>
      <c r="AD13" s="542"/>
      <c r="AE13" s="542"/>
      <c r="AF13" s="542"/>
      <c r="AG13" s="542"/>
      <c r="AH13" s="542"/>
    </row>
    <row r="14" spans="1:35" ht="18.75" customHeight="1">
      <c r="A14" s="45"/>
      <c r="U14" s="172">
        <f>'交付申請書 '!U14</f>
        <v>0</v>
      </c>
      <c r="V14" s="172"/>
      <c r="W14" s="172"/>
      <c r="X14" s="172"/>
      <c r="Y14" s="172"/>
      <c r="Z14" s="172"/>
      <c r="AA14" s="172"/>
      <c r="AB14" s="172"/>
      <c r="AC14" s="172"/>
      <c r="AD14" s="172"/>
      <c r="AE14" s="172"/>
      <c r="AF14" s="3"/>
      <c r="AG14" s="3"/>
      <c r="AH14" s="3"/>
    </row>
    <row r="15" spans="1:35" ht="18.75" customHeight="1">
      <c r="A15" s="45"/>
      <c r="U15" s="9"/>
      <c r="V15" s="9"/>
      <c r="W15" s="9"/>
      <c r="X15" s="9"/>
      <c r="Y15" s="9"/>
      <c r="Z15" s="9"/>
      <c r="AA15" s="9"/>
      <c r="AB15" s="9"/>
      <c r="AC15" s="9"/>
      <c r="AD15" s="9"/>
    </row>
    <row r="16" spans="1:35" ht="18.75" customHeight="1">
      <c r="A16" s="45"/>
      <c r="U16" s="9"/>
      <c r="V16" s="9"/>
      <c r="W16" s="9"/>
      <c r="X16" s="9"/>
      <c r="Y16" s="9"/>
      <c r="Z16" s="9"/>
      <c r="AA16" s="9"/>
      <c r="AB16" s="9"/>
      <c r="AC16" s="9"/>
      <c r="AD16" s="9"/>
    </row>
    <row r="17" spans="1:34" ht="18.75" customHeight="1">
      <c r="C17" s="857" t="s">
        <v>362</v>
      </c>
      <c r="D17" s="85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row>
    <row r="18" spans="1:34" ht="18.75" customHeight="1">
      <c r="A18" s="45"/>
    </row>
    <row r="19" spans="1:34" ht="18.75" customHeight="1">
      <c r="A19" s="45"/>
    </row>
    <row r="20" spans="1:34" ht="17.25" customHeight="1">
      <c r="A20" s="45"/>
      <c r="B20" s="853" t="s">
        <v>363</v>
      </c>
      <c r="C20" s="853"/>
      <c r="D20" s="853"/>
      <c r="E20" s="853"/>
      <c r="F20" s="853"/>
      <c r="G20" s="853"/>
      <c r="H20" s="853"/>
      <c r="I20" s="853"/>
      <c r="J20" s="853"/>
      <c r="K20" s="853"/>
      <c r="L20" s="853"/>
      <c r="M20" s="853"/>
      <c r="N20" s="853"/>
      <c r="O20" s="853"/>
      <c r="P20" s="853"/>
      <c r="Q20" s="853"/>
      <c r="R20" s="853"/>
      <c r="S20" s="853"/>
      <c r="T20" s="853"/>
      <c r="U20" s="853"/>
      <c r="V20" s="853"/>
      <c r="W20" s="853"/>
      <c r="X20" s="853"/>
      <c r="Y20" s="853"/>
      <c r="Z20" s="853"/>
      <c r="AA20" s="853"/>
      <c r="AB20" s="853"/>
      <c r="AC20" s="853"/>
      <c r="AD20" s="853"/>
      <c r="AE20" s="853"/>
      <c r="AF20" s="853"/>
      <c r="AG20" s="853"/>
      <c r="AH20" s="853"/>
    </row>
    <row r="21" spans="1:34" ht="17.25" customHeight="1">
      <c r="B21" s="853"/>
      <c r="C21" s="853"/>
      <c r="D21" s="853"/>
      <c r="E21" s="853"/>
      <c r="F21" s="853"/>
      <c r="G21" s="853"/>
      <c r="H21" s="853"/>
      <c r="I21" s="853"/>
      <c r="J21" s="853"/>
      <c r="K21" s="853"/>
      <c r="L21" s="853"/>
      <c r="M21" s="853"/>
      <c r="N21" s="853"/>
      <c r="O21" s="853"/>
      <c r="P21" s="853"/>
      <c r="Q21" s="853"/>
      <c r="R21" s="853"/>
      <c r="S21" s="853"/>
      <c r="T21" s="853"/>
      <c r="U21" s="853"/>
      <c r="V21" s="853"/>
      <c r="W21" s="853"/>
      <c r="X21" s="853"/>
      <c r="Y21" s="853"/>
      <c r="Z21" s="853"/>
      <c r="AA21" s="853"/>
      <c r="AB21" s="853"/>
      <c r="AC21" s="853"/>
      <c r="AD21" s="853"/>
      <c r="AE21" s="853"/>
      <c r="AF21" s="853"/>
      <c r="AG21" s="853"/>
      <c r="AH21" s="853"/>
    </row>
    <row r="22" spans="1:34" ht="18.75" customHeight="1">
      <c r="B22" s="853"/>
      <c r="C22" s="853"/>
      <c r="D22" s="853"/>
      <c r="E22" s="853"/>
      <c r="F22" s="853"/>
      <c r="G22" s="853"/>
      <c r="H22" s="853"/>
      <c r="I22" s="853"/>
      <c r="J22" s="853"/>
      <c r="K22" s="853"/>
      <c r="L22" s="853"/>
      <c r="M22" s="853"/>
      <c r="N22" s="853"/>
      <c r="O22" s="853"/>
      <c r="P22" s="853"/>
      <c r="Q22" s="853"/>
      <c r="R22" s="853"/>
      <c r="S22" s="853"/>
      <c r="T22" s="853"/>
      <c r="U22" s="853"/>
      <c r="V22" s="853"/>
      <c r="W22" s="853"/>
      <c r="X22" s="853"/>
      <c r="Y22" s="853"/>
      <c r="Z22" s="853"/>
      <c r="AA22" s="853"/>
      <c r="AB22" s="853"/>
      <c r="AC22" s="853"/>
      <c r="AD22" s="853"/>
      <c r="AE22" s="853"/>
      <c r="AF22" s="853"/>
      <c r="AG22" s="853"/>
      <c r="AH22" s="853"/>
    </row>
    <row r="23" spans="1:34" ht="18.75" customHeight="1">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row>
    <row r="24" spans="1:34" ht="18.75" customHeight="1">
      <c r="C24" s="297" t="s">
        <v>364</v>
      </c>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row>
    <row r="25" spans="1:34" ht="18.75" customHeight="1">
      <c r="A25" s="45"/>
    </row>
    <row r="26" spans="1:34" ht="18.75" customHeight="1">
      <c r="C26" s="180" t="s">
        <v>365</v>
      </c>
      <c r="D26" s="180"/>
      <c r="E26" s="180"/>
      <c r="F26" s="180"/>
      <c r="G26" s="180"/>
      <c r="H26" s="180"/>
      <c r="I26" s="180"/>
      <c r="J26" s="180"/>
      <c r="K26" s="180"/>
      <c r="L26" s="180"/>
      <c r="M26" s="1"/>
      <c r="N26" s="538" t="s">
        <v>252</v>
      </c>
      <c r="O26" s="538"/>
      <c r="P26" s="538"/>
      <c r="Q26" s="858">
        <f>'別紙 (2)'!X89</f>
        <v>0</v>
      </c>
      <c r="R26" s="858"/>
      <c r="S26" s="858"/>
      <c r="T26" s="858"/>
      <c r="U26" s="858"/>
      <c r="V26" s="858"/>
      <c r="W26" s="858"/>
      <c r="X26" s="858"/>
      <c r="Y26" s="103"/>
      <c r="Z26" s="103"/>
      <c r="AA26" s="103"/>
      <c r="AB26" s="103"/>
      <c r="AC26" s="103"/>
      <c r="AD26" s="103"/>
      <c r="AE26" s="103"/>
      <c r="AF26" s="103"/>
      <c r="AG26" s="103"/>
      <c r="AH26" s="1"/>
    </row>
    <row r="27" spans="1:34" ht="18.75" customHeight="1">
      <c r="C27" s="16"/>
      <c r="D27" s="16"/>
      <c r="E27" s="16"/>
      <c r="F27" s="16"/>
      <c r="G27" s="16"/>
      <c r="H27" s="16"/>
      <c r="I27" s="16"/>
      <c r="J27" s="16"/>
      <c r="K27" s="16"/>
      <c r="L27" s="16"/>
      <c r="M27" s="1"/>
      <c r="N27" s="8"/>
      <c r="O27" s="859"/>
      <c r="P27" s="860"/>
      <c r="Q27" s="860"/>
      <c r="R27" s="860"/>
      <c r="S27" s="860"/>
      <c r="T27" s="860"/>
      <c r="U27" s="860"/>
      <c r="V27" s="860"/>
      <c r="W27" s="860"/>
      <c r="X27" s="860"/>
      <c r="Y27" s="860"/>
      <c r="Z27" s="860"/>
      <c r="AA27" s="860"/>
      <c r="AB27" s="860"/>
      <c r="AC27" s="860"/>
      <c r="AD27" s="860"/>
      <c r="AE27" s="860"/>
      <c r="AF27" s="860"/>
      <c r="AG27" s="860"/>
      <c r="AH27" s="1"/>
    </row>
    <row r="28" spans="1:34" ht="18.75" customHeight="1">
      <c r="C28" s="16"/>
      <c r="D28" s="16"/>
      <c r="E28" s="16"/>
      <c r="F28" s="16"/>
      <c r="G28" s="16"/>
      <c r="H28" s="16"/>
      <c r="I28" s="16"/>
      <c r="J28" s="16"/>
      <c r="K28" s="16"/>
      <c r="L28" s="16"/>
      <c r="M28" s="1"/>
      <c r="N28" s="364" t="s">
        <v>7</v>
      </c>
      <c r="O28" s="364"/>
      <c r="P28" s="364"/>
      <c r="Q28" s="172">
        <f>入力シート!AG4</f>
        <v>0</v>
      </c>
      <c r="R28" s="172"/>
      <c r="S28" s="172"/>
      <c r="T28" s="172"/>
      <c r="U28" s="172"/>
      <c r="V28" s="172"/>
      <c r="W28" s="172"/>
      <c r="X28" s="172"/>
      <c r="Y28" s="172"/>
      <c r="Z28" s="172"/>
      <c r="AA28" s="172"/>
      <c r="AB28" s="172"/>
      <c r="AC28" s="172"/>
      <c r="AD28" s="172"/>
      <c r="AE28" s="172"/>
      <c r="AF28" s="172"/>
      <c r="AG28" s="172"/>
      <c r="AH28" s="1"/>
    </row>
    <row r="29" spans="1:34" ht="18.75" customHeight="1">
      <c r="C29" s="180" t="s">
        <v>366</v>
      </c>
      <c r="D29" s="180"/>
      <c r="E29" s="180"/>
      <c r="F29" s="180"/>
      <c r="G29" s="180"/>
      <c r="H29" s="180"/>
      <c r="I29" s="180"/>
      <c r="J29" s="180"/>
      <c r="K29" s="180"/>
      <c r="L29" s="180"/>
      <c r="M29" s="1"/>
      <c r="N29" s="364" t="s">
        <v>367</v>
      </c>
      <c r="O29" s="364"/>
      <c r="P29" s="364"/>
      <c r="Q29" s="172">
        <f>入力シート!AG3</f>
        <v>0</v>
      </c>
      <c r="R29" s="172"/>
      <c r="S29" s="172"/>
      <c r="T29" s="172"/>
      <c r="U29" s="172"/>
      <c r="V29" s="172"/>
      <c r="W29" s="172"/>
      <c r="X29" s="172"/>
      <c r="Y29" s="172"/>
      <c r="Z29" s="172"/>
      <c r="AA29" s="172"/>
      <c r="AB29" s="172"/>
      <c r="AC29" s="172"/>
      <c r="AD29" s="172"/>
      <c r="AE29" s="172"/>
      <c r="AF29" s="172"/>
      <c r="AG29" s="172"/>
      <c r="AH29" s="1"/>
    </row>
    <row r="30" spans="1:34" ht="18.75" customHeight="1">
      <c r="C30" s="16"/>
      <c r="D30" s="16"/>
      <c r="E30" s="16"/>
      <c r="F30" s="16"/>
      <c r="G30" s="16"/>
      <c r="H30" s="16"/>
      <c r="I30" s="16"/>
      <c r="J30" s="16"/>
      <c r="K30" s="16"/>
      <c r="L30" s="16"/>
      <c r="M30" s="1"/>
      <c r="N30" s="8"/>
      <c r="O30" s="8"/>
      <c r="P30" s="8"/>
      <c r="Q30" s="8"/>
      <c r="R30" s="8"/>
      <c r="S30" s="8"/>
      <c r="T30" s="8"/>
      <c r="U30" s="8"/>
      <c r="V30" s="8"/>
      <c r="W30" s="8"/>
      <c r="X30" s="8"/>
      <c r="Y30" s="8"/>
      <c r="Z30" s="8"/>
      <c r="AA30" s="8"/>
      <c r="AB30" s="8"/>
      <c r="AC30" s="8"/>
      <c r="AD30" s="8"/>
      <c r="AE30" s="8"/>
      <c r="AF30" s="8"/>
      <c r="AG30" s="8"/>
      <c r="AH30" s="1"/>
    </row>
    <row r="31" spans="1:34" ht="18.75" customHeight="1">
      <c r="C31" s="1"/>
      <c r="D31" s="1"/>
      <c r="E31" s="1"/>
      <c r="F31" s="1"/>
      <c r="G31" s="1"/>
      <c r="H31" s="1"/>
      <c r="I31" s="1"/>
      <c r="J31" s="1"/>
      <c r="K31" s="1"/>
      <c r="L31" s="1"/>
      <c r="M31" s="1"/>
      <c r="N31" s="364" t="s">
        <v>7</v>
      </c>
      <c r="O31" s="364"/>
      <c r="P31" s="364"/>
      <c r="Q31" s="172">
        <f>入力シート!AG6</f>
        <v>0</v>
      </c>
      <c r="R31" s="172"/>
      <c r="S31" s="172"/>
      <c r="T31" s="172"/>
      <c r="U31" s="172"/>
      <c r="V31" s="172"/>
      <c r="W31" s="172"/>
      <c r="X31" s="172"/>
      <c r="Y31" s="172"/>
      <c r="Z31" s="172"/>
      <c r="AA31" s="172"/>
      <c r="AB31" s="172"/>
      <c r="AC31" s="172"/>
      <c r="AD31" s="172"/>
      <c r="AE31" s="172"/>
      <c r="AF31" s="172"/>
      <c r="AG31" s="172"/>
      <c r="AH31" s="1"/>
    </row>
    <row r="32" spans="1:34" ht="18.75" customHeight="1">
      <c r="C32" s="180" t="s">
        <v>368</v>
      </c>
      <c r="D32" s="180"/>
      <c r="E32" s="180"/>
      <c r="F32" s="180"/>
      <c r="G32" s="180"/>
      <c r="H32" s="180"/>
      <c r="I32" s="180"/>
      <c r="J32" s="180"/>
      <c r="K32" s="180"/>
      <c r="L32" s="180"/>
      <c r="M32" s="1"/>
      <c r="N32" s="364" t="s">
        <v>369</v>
      </c>
      <c r="O32" s="364"/>
      <c r="P32" s="364"/>
      <c r="Q32" s="172">
        <f>入力シート!AG5</f>
        <v>0</v>
      </c>
      <c r="R32" s="172"/>
      <c r="S32" s="172"/>
      <c r="T32" s="172"/>
      <c r="U32" s="172"/>
      <c r="V32" s="172"/>
      <c r="W32" s="172"/>
      <c r="X32" s="172"/>
      <c r="Y32" s="172"/>
      <c r="Z32" s="172"/>
      <c r="AA32" s="172"/>
      <c r="AB32" s="172"/>
      <c r="AC32" s="172"/>
      <c r="AD32" s="172"/>
      <c r="AE32" s="172"/>
      <c r="AF32" s="172"/>
      <c r="AG32" s="172"/>
      <c r="AH32" s="1"/>
    </row>
    <row r="33" spans="1:34" ht="18.75" customHeight="1">
      <c r="C33" s="8"/>
      <c r="D33" s="8"/>
      <c r="E33" s="8"/>
      <c r="F33" s="8"/>
      <c r="G33" s="8"/>
      <c r="H33" s="8"/>
      <c r="I33" s="8"/>
      <c r="J33" s="8"/>
      <c r="K33" s="8"/>
      <c r="L33" s="8"/>
      <c r="M33" s="1"/>
      <c r="N33" s="8"/>
      <c r="O33" s="8"/>
      <c r="P33" s="8"/>
      <c r="Q33" s="8"/>
      <c r="R33" s="8"/>
      <c r="S33" s="8"/>
      <c r="T33" s="8"/>
      <c r="U33" s="8"/>
      <c r="V33" s="8"/>
      <c r="W33" s="8"/>
      <c r="X33" s="8"/>
      <c r="Y33" s="8"/>
      <c r="Z33" s="8"/>
      <c r="AA33" s="8"/>
      <c r="AB33" s="8"/>
      <c r="AC33" s="8"/>
      <c r="AD33" s="8"/>
      <c r="AE33" s="8"/>
      <c r="AF33" s="8"/>
      <c r="AG33" s="8"/>
      <c r="AH33" s="1"/>
    </row>
    <row r="34" spans="1:34" ht="18.75" customHeight="1">
      <c r="C34" s="180" t="s">
        <v>370</v>
      </c>
      <c r="D34" s="180"/>
      <c r="E34" s="180"/>
      <c r="F34" s="180"/>
      <c r="G34" s="180"/>
      <c r="H34" s="180"/>
      <c r="I34" s="180"/>
      <c r="J34" s="180"/>
      <c r="K34" s="180"/>
      <c r="L34" s="180"/>
      <c r="M34" s="180"/>
      <c r="N34" s="180"/>
      <c r="O34" s="180"/>
      <c r="P34" s="180"/>
      <c r="Q34" s="180"/>
      <c r="R34" s="180">
        <f>入力シート!AG7</f>
        <v>0</v>
      </c>
      <c r="S34" s="180"/>
      <c r="T34" s="180"/>
      <c r="U34" s="180"/>
      <c r="V34" s="180"/>
      <c r="W34" s="180"/>
      <c r="X34" s="180"/>
      <c r="Y34" s="180"/>
      <c r="Z34" s="180">
        <f>入力シート!AG8</f>
        <v>0</v>
      </c>
      <c r="AA34" s="180"/>
      <c r="AB34" s="180"/>
      <c r="AC34" s="180"/>
      <c r="AD34" s="180"/>
      <c r="AE34" s="180"/>
      <c r="AF34" s="180"/>
      <c r="AG34" s="180"/>
      <c r="AH34" s="180"/>
    </row>
    <row r="35" spans="1:34" ht="18.75" customHeight="1">
      <c r="C35" s="16"/>
      <c r="D35" s="16"/>
      <c r="E35" s="16"/>
      <c r="F35" s="16"/>
      <c r="G35" s="16"/>
      <c r="H35" s="16"/>
      <c r="I35" s="16"/>
      <c r="J35" s="16"/>
      <c r="K35" s="16"/>
      <c r="L35" s="16"/>
      <c r="M35" s="16"/>
      <c r="N35" s="16"/>
      <c r="O35" s="16"/>
      <c r="P35" s="16"/>
      <c r="Q35" s="8"/>
      <c r="R35" s="1"/>
      <c r="S35" s="1"/>
      <c r="T35" s="1"/>
      <c r="U35" s="1"/>
      <c r="V35" s="1"/>
      <c r="W35" s="1"/>
      <c r="X35" s="1"/>
      <c r="Y35" s="1"/>
      <c r="Z35" s="1"/>
      <c r="AA35" s="1"/>
      <c r="AB35" s="1"/>
      <c r="AC35" s="1"/>
      <c r="AD35" s="1"/>
      <c r="AE35" s="1"/>
      <c r="AF35" s="1"/>
      <c r="AG35" s="1"/>
      <c r="AH35" s="1"/>
    </row>
    <row r="36" spans="1:34" ht="18.75" customHeight="1">
      <c r="C36" s="180" t="s">
        <v>371</v>
      </c>
      <c r="D36" s="180"/>
      <c r="E36" s="180"/>
      <c r="F36" s="180"/>
      <c r="G36" s="180"/>
      <c r="H36" s="180"/>
      <c r="I36" s="180"/>
      <c r="J36" s="180"/>
      <c r="K36" s="180"/>
      <c r="L36" s="180"/>
      <c r="M36" s="1"/>
      <c r="N36" s="1"/>
      <c r="O36" s="1"/>
      <c r="P36" s="1"/>
      <c r="Q36" s="364">
        <f>入力シート!AG9</f>
        <v>0</v>
      </c>
      <c r="R36" s="364"/>
      <c r="S36" s="364"/>
      <c r="T36" s="364"/>
      <c r="U36" s="364"/>
      <c r="V36" s="1"/>
      <c r="W36" s="1"/>
      <c r="X36" s="1"/>
      <c r="Y36" s="1"/>
      <c r="Z36" s="1"/>
      <c r="AA36" s="1"/>
      <c r="AB36" s="1"/>
      <c r="AC36" s="1"/>
      <c r="AD36" s="1"/>
      <c r="AE36" s="1"/>
      <c r="AF36" s="1"/>
      <c r="AG36" s="1"/>
      <c r="AH36" s="1"/>
    </row>
    <row r="37" spans="1:34" ht="18.75" customHeight="1">
      <c r="C37" s="8"/>
      <c r="D37" s="8"/>
      <c r="E37" s="8"/>
      <c r="F37" s="8"/>
      <c r="G37" s="8"/>
      <c r="H37" s="8"/>
      <c r="I37" s="8"/>
      <c r="J37" s="8"/>
      <c r="K37" s="8"/>
      <c r="L37" s="8"/>
      <c r="M37" s="1"/>
      <c r="N37" s="1"/>
      <c r="O37" s="1"/>
      <c r="P37" s="1"/>
      <c r="Q37" s="8"/>
      <c r="R37" s="8"/>
      <c r="S37" s="8"/>
      <c r="T37" s="8"/>
      <c r="U37" s="8"/>
      <c r="V37" s="1"/>
      <c r="W37" s="1"/>
      <c r="X37" s="1"/>
      <c r="Y37" s="1"/>
      <c r="Z37" s="1"/>
      <c r="AA37" s="1"/>
      <c r="AB37" s="1"/>
      <c r="AC37" s="1"/>
      <c r="AD37" s="1"/>
      <c r="AE37" s="1"/>
      <c r="AF37" s="1"/>
      <c r="AG37" s="1"/>
      <c r="AH37" s="1"/>
    </row>
    <row r="38" spans="1:34" ht="18.75" customHeight="1">
      <c r="C38" s="180" t="s">
        <v>372</v>
      </c>
      <c r="D38" s="180"/>
      <c r="E38" s="180"/>
      <c r="F38" s="180"/>
      <c r="G38" s="180"/>
      <c r="H38" s="180"/>
      <c r="I38" s="180"/>
      <c r="J38" s="180"/>
      <c r="K38" s="180"/>
      <c r="L38" s="180"/>
      <c r="M38" s="1"/>
      <c r="N38" s="1"/>
      <c r="O38" s="1"/>
      <c r="P38" s="1"/>
      <c r="Q38" s="180">
        <f>入力シート!AG10</f>
        <v>0</v>
      </c>
      <c r="R38" s="180"/>
      <c r="S38" s="180"/>
      <c r="T38" s="180"/>
      <c r="U38" s="180"/>
      <c r="V38" s="180"/>
      <c r="W38" s="180"/>
      <c r="X38" s="180"/>
      <c r="Y38" s="180"/>
      <c r="Z38" s="180"/>
      <c r="AA38" s="180"/>
      <c r="AB38" s="1"/>
      <c r="AC38" s="1"/>
      <c r="AD38" s="1"/>
      <c r="AE38" s="1"/>
      <c r="AF38" s="1"/>
      <c r="AG38" s="1"/>
      <c r="AH38" s="1"/>
    </row>
    <row r="39" spans="1:34" ht="18.75" customHeight="1">
      <c r="A39" s="4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8.75" customHeight="1">
      <c r="A40" s="45"/>
      <c r="C40" s="1"/>
      <c r="D40" s="1"/>
      <c r="E40" s="1"/>
      <c r="F40" s="1"/>
      <c r="G40" s="1"/>
      <c r="H40" s="1"/>
      <c r="I40" s="1"/>
      <c r="J40" s="1"/>
      <c r="K40" s="1"/>
      <c r="L40" s="864" t="s">
        <v>373</v>
      </c>
      <c r="M40" s="864"/>
      <c r="N40" s="864"/>
      <c r="O40" s="864"/>
      <c r="P40" s="864"/>
      <c r="Q40" s="861">
        <f>入力シート!G207</f>
        <v>0</v>
      </c>
      <c r="R40" s="861"/>
      <c r="S40" s="861"/>
      <c r="T40" s="861"/>
      <c r="U40" s="861"/>
      <c r="V40" s="861"/>
      <c r="W40" s="861"/>
      <c r="X40" s="861" t="s">
        <v>205</v>
      </c>
      <c r="Y40" s="861"/>
      <c r="Z40" s="861"/>
      <c r="AA40" s="861"/>
      <c r="AB40" s="861">
        <f>入力シート!R207</f>
        <v>0</v>
      </c>
      <c r="AC40" s="861"/>
      <c r="AD40" s="861"/>
      <c r="AE40" s="861"/>
      <c r="AF40" s="861"/>
      <c r="AG40" s="861"/>
      <c r="AH40" s="861"/>
    </row>
    <row r="41" spans="1:34" ht="18.75" customHeight="1">
      <c r="A41" s="45"/>
      <c r="C41" s="1"/>
      <c r="D41" s="1"/>
      <c r="E41" s="1"/>
      <c r="F41" s="1"/>
      <c r="G41" s="1"/>
      <c r="H41" s="1"/>
      <c r="I41" s="1"/>
      <c r="J41" s="1"/>
      <c r="K41" s="1"/>
      <c r="L41" s="1"/>
      <c r="M41" s="862" t="s">
        <v>207</v>
      </c>
      <c r="N41" s="862"/>
      <c r="O41" s="862"/>
      <c r="P41" s="862"/>
      <c r="Q41" s="863">
        <f>入力シート!G208</f>
        <v>0</v>
      </c>
      <c r="R41" s="863"/>
      <c r="S41" s="863"/>
      <c r="T41" s="863"/>
      <c r="U41" s="863"/>
      <c r="V41" s="863"/>
      <c r="W41" s="863"/>
      <c r="X41" s="861" t="s">
        <v>205</v>
      </c>
      <c r="Y41" s="861"/>
      <c r="Z41" s="861"/>
      <c r="AA41" s="861"/>
      <c r="AB41" s="863">
        <f>入力シート!R208</f>
        <v>0</v>
      </c>
      <c r="AC41" s="863"/>
      <c r="AD41" s="863"/>
      <c r="AE41" s="863"/>
      <c r="AF41" s="863"/>
      <c r="AG41" s="863"/>
      <c r="AH41" s="863"/>
    </row>
    <row r="42" spans="1:34" ht="18.75" customHeight="1">
      <c r="A42" s="4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04"/>
    </row>
    <row r="43" spans="1:34" ht="18.75" customHeight="1">
      <c r="A43" s="4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04"/>
    </row>
    <row r="44" spans="1:34" ht="18.75" customHeight="1">
      <c r="A44" s="4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04"/>
    </row>
    <row r="45" spans="1:34" ht="18.75" customHeight="1">
      <c r="A45" s="4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04"/>
    </row>
    <row r="46" spans="1:34" ht="18.75" customHeight="1">
      <c r="A46" s="4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8.75" customHeight="1">
      <c r="A47" s="4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4" ht="18.75" customHeight="1">
      <c r="A48" s="45"/>
    </row>
    <row r="49" spans="3:33" ht="18.75" customHeight="1">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row>
  </sheetData>
  <sheetProtection sheet="1" selectLockedCells="1" selectUnlockedCells="1"/>
  <mergeCells count="41">
    <mergeCell ref="C34:Q34"/>
    <mergeCell ref="R34:Y34"/>
    <mergeCell ref="Z34:AH34"/>
    <mergeCell ref="C36:L36"/>
    <mergeCell ref="Q36:U36"/>
    <mergeCell ref="C38:L38"/>
    <mergeCell ref="Q38:AA38"/>
    <mergeCell ref="L40:P40"/>
    <mergeCell ref="Q40:W40"/>
    <mergeCell ref="X40:AA40"/>
    <mergeCell ref="AB40:AH40"/>
    <mergeCell ref="M41:P41"/>
    <mergeCell ref="Q41:W41"/>
    <mergeCell ref="X41:AA41"/>
    <mergeCell ref="AB41:AH41"/>
    <mergeCell ref="N31:P31"/>
    <mergeCell ref="Q31:AG31"/>
    <mergeCell ref="C32:L32"/>
    <mergeCell ref="N32:P32"/>
    <mergeCell ref="Q32:AG32"/>
    <mergeCell ref="N28:P28"/>
    <mergeCell ref="Q28:AG28"/>
    <mergeCell ref="C29:L29"/>
    <mergeCell ref="N29:P29"/>
    <mergeCell ref="Q29:AG29"/>
    <mergeCell ref="C24:AG24"/>
    <mergeCell ref="C26:L26"/>
    <mergeCell ref="N26:P26"/>
    <mergeCell ref="Q26:X26"/>
    <mergeCell ref="O27:AG27"/>
    <mergeCell ref="B20:AH22"/>
    <mergeCell ref="A1:AD1"/>
    <mergeCell ref="AE1:AH1"/>
    <mergeCell ref="Z2:AH2"/>
    <mergeCell ref="Z3:AH3"/>
    <mergeCell ref="C7:Q7"/>
    <mergeCell ref="R11:T11"/>
    <mergeCell ref="U11:AH11"/>
    <mergeCell ref="U14:AE14"/>
    <mergeCell ref="C17:AG17"/>
    <mergeCell ref="U12:AH13"/>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Q68"/>
  <sheetViews>
    <sheetView showZeros="0" view="pageBreakPreview" zoomScale="90" zoomScaleNormal="90" zoomScaleSheetLayoutView="90" workbookViewId="0">
      <selection activeCell="D30" sqref="D30"/>
    </sheetView>
  </sheetViews>
  <sheetFormatPr defaultColWidth="2.42578125" defaultRowHeight="18.75"/>
  <cols>
    <col min="1" max="1" width="4" style="24" bestFit="1" customWidth="1"/>
    <col min="2" max="35" width="2.42578125" style="24"/>
    <col min="36" max="39" width="2.7109375" style="24" customWidth="1"/>
    <col min="40" max="16384" width="2.42578125" style="24"/>
  </cols>
  <sheetData>
    <row r="1" spans="1:43">
      <c r="B1" s="854" t="s">
        <v>374</v>
      </c>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row>
    <row r="2" spans="1:43">
      <c r="B2" s="854" t="s">
        <v>375</v>
      </c>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row>
    <row r="6" spans="1:43" ht="22.5" customHeight="1">
      <c r="B6" s="857" t="s">
        <v>376</v>
      </c>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c r="AE6" s="857"/>
      <c r="AF6" s="857"/>
      <c r="AG6" s="857"/>
      <c r="AH6" s="857"/>
      <c r="AI6" s="857"/>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377</v>
      </c>
      <c r="B10" s="9"/>
      <c r="C10" s="24" t="s">
        <v>378</v>
      </c>
      <c r="AJ10" s="297" t="s">
        <v>379</v>
      </c>
      <c r="AK10" s="297"/>
      <c r="AL10" s="297"/>
      <c r="AM10" s="297"/>
      <c r="AN10" s="297" t="s">
        <v>112</v>
      </c>
      <c r="AO10" s="297"/>
      <c r="AP10" s="297"/>
      <c r="AQ10" s="297"/>
    </row>
    <row r="11" spans="1:43" ht="13.5" customHeight="1">
      <c r="A11" s="24">
        <v>1</v>
      </c>
      <c r="D11" s="105" t="str">
        <f>IF(E11="","","①")</f>
        <v/>
      </c>
      <c r="E11" s="865" t="str">
        <f>IF(VLOOKUP(A11,入力シート!$B$48:$L$57,3,FALSE)="","",VLOOKUP(A11,入力シート!$B$48:$L$57,3,FALSE))</f>
        <v/>
      </c>
      <c r="F11" s="865"/>
      <c r="G11" s="865"/>
      <c r="H11" s="865"/>
      <c r="I11" s="865"/>
      <c r="J11" s="865"/>
      <c r="K11" s="865"/>
      <c r="L11" s="865"/>
      <c r="M11" s="865"/>
      <c r="N11" s="865"/>
      <c r="O11" s="865"/>
      <c r="P11" s="865"/>
      <c r="Q11" s="866" t="str">
        <f t="shared" ref="Q11:Q12" si="0">IF(OR(E11=0,E11=""),"","型番：")</f>
        <v/>
      </c>
      <c r="R11" s="866"/>
      <c r="S11" s="866"/>
      <c r="T11" s="867">
        <f>IF(ISNA(VLOOKUP(A11,入力シート!$B$48:$V$57,17,FALSE)),"",VLOOKUP(A11,入力シート!$B$48:$V$57,17,FALSE))</f>
        <v>0</v>
      </c>
      <c r="U11" s="867"/>
      <c r="V11" s="867"/>
      <c r="W11" s="867"/>
      <c r="X11" s="867"/>
      <c r="Y11" s="868" t="str">
        <f>IF(ISNA(VLOOKUP(A11,入力シート!$B$48:$BF$57,56,FALSE)),"",VLOOKUP(A11,入力シート!$B$48:$BF$57,56,FALSE))</f>
        <v/>
      </c>
      <c r="Z11" s="868"/>
      <c r="AA11" s="868"/>
      <c r="AB11" s="868"/>
      <c r="AC11" s="868"/>
      <c r="AD11" s="868"/>
      <c r="AE11" s="868"/>
      <c r="AF11" s="868"/>
      <c r="AG11" s="869"/>
      <c r="AH11" s="869"/>
      <c r="AI11" s="869"/>
      <c r="AJ11" s="870" t="str">
        <f>IF(ISNA(VLOOKUP(A11,入力シート!$B$48:$BD$57,41,FALSE)),"",VLOOKUP(A11,入力シート!$B$48:$BD$57,41,FALSE))</f>
        <v/>
      </c>
      <c r="AK11" s="870"/>
      <c r="AL11" s="870"/>
      <c r="AM11" s="870"/>
      <c r="AN11" s="870" t="str">
        <f>IF(ISNA(VLOOKUP(A11,入力シート!$B$48:$BD$57,35,FALSE)),"",VLOOKUP(A11,入力シート!$B$48:$BD$57,35,FALSE))</f>
        <v/>
      </c>
      <c r="AO11" s="870"/>
      <c r="AP11" s="870"/>
      <c r="AQ11" s="870"/>
    </row>
    <row r="12" spans="1:43" ht="13.5" customHeight="1">
      <c r="A12" s="24">
        <v>2</v>
      </c>
      <c r="D12" s="105" t="str">
        <f>IF(E12="","","②")</f>
        <v/>
      </c>
      <c r="E12" s="865" t="str">
        <f>IF(VLOOKUP(A12,入力シート!$B$48:$L$57,3,FALSE)="","",VLOOKUP(A12,入力シート!$B$48:$L$57,3,FALSE))</f>
        <v/>
      </c>
      <c r="F12" s="865"/>
      <c r="G12" s="865"/>
      <c r="H12" s="865"/>
      <c r="I12" s="865"/>
      <c r="J12" s="865"/>
      <c r="K12" s="865"/>
      <c r="L12" s="865"/>
      <c r="M12" s="865"/>
      <c r="N12" s="865"/>
      <c r="O12" s="865"/>
      <c r="P12" s="865"/>
      <c r="Q12" s="866" t="str">
        <f t="shared" si="0"/>
        <v/>
      </c>
      <c r="R12" s="866"/>
      <c r="S12" s="866"/>
      <c r="T12" s="867">
        <f>IF(ISNA(VLOOKUP(A12,入力シート!$B$48:$V$57,17,FALSE)),"",VLOOKUP(A12,入力シート!$B$48:$V$57,17,FALSE))</f>
        <v>0</v>
      </c>
      <c r="U12" s="867"/>
      <c r="V12" s="867"/>
      <c r="W12" s="867"/>
      <c r="X12" s="867"/>
      <c r="Y12" s="868" t="str">
        <f>IF(ISNA(VLOOKUP(A12,入力シート!$B$48:$BF$57,56,FALSE)),"",VLOOKUP(A12,入力シート!$B$48:$BF$57,56,FALSE))</f>
        <v/>
      </c>
      <c r="Z12" s="868"/>
      <c r="AA12" s="868"/>
      <c r="AB12" s="868"/>
      <c r="AC12" s="868"/>
      <c r="AD12" s="868"/>
      <c r="AE12" s="868"/>
      <c r="AF12" s="868"/>
      <c r="AG12" s="869"/>
      <c r="AH12" s="869"/>
      <c r="AI12" s="869"/>
      <c r="AJ12" s="870" t="str">
        <f>IF(ISNA(VLOOKUP(A12,入力シート!$B$48:$BD$57,41,FALSE)),"",VLOOKUP(A12,入力シート!$B$48:$BD$57,41,FALSE))</f>
        <v/>
      </c>
      <c r="AK12" s="870"/>
      <c r="AL12" s="870"/>
      <c r="AM12" s="870"/>
      <c r="AN12" s="870" t="str">
        <f>IF(ISNA(VLOOKUP(A12,入力シート!$B$48:$BD$57,35,FALSE)),"",VLOOKUP(A12,入力シート!$B$48:$BD$57,35,FALSE))</f>
        <v/>
      </c>
      <c r="AO12" s="870"/>
      <c r="AP12" s="870"/>
      <c r="AQ12" s="870"/>
    </row>
    <row r="13" spans="1:43" ht="13.5" customHeight="1">
      <c r="A13" s="24">
        <v>3</v>
      </c>
      <c r="D13" s="105" t="str">
        <f>IF(E13="","","③")</f>
        <v/>
      </c>
      <c r="E13" s="865" t="str">
        <f>IF(VLOOKUP(A13,入力シート!$B$48:$L$57,3,FALSE)="","",VLOOKUP(A13,入力シート!$B$48:$L$57,3,FALSE))</f>
        <v/>
      </c>
      <c r="F13" s="865"/>
      <c r="G13" s="865"/>
      <c r="H13" s="865"/>
      <c r="I13" s="865"/>
      <c r="J13" s="865"/>
      <c r="K13" s="865"/>
      <c r="L13" s="865"/>
      <c r="M13" s="865"/>
      <c r="N13" s="865"/>
      <c r="O13" s="865"/>
      <c r="P13" s="865"/>
      <c r="Q13" s="866" t="str">
        <f t="shared" ref="Q13:Q17" si="1">IF(OR(E13=0,E13=""),"","型番：")</f>
        <v/>
      </c>
      <c r="R13" s="866"/>
      <c r="S13" s="866"/>
      <c r="T13" s="867">
        <f>IF(ISNA(VLOOKUP(A13,入力シート!$B$48:$V$57,17,FALSE)),"",VLOOKUP(A13,入力シート!$B$48:$V$57,17,FALSE))</f>
        <v>0</v>
      </c>
      <c r="U13" s="867"/>
      <c r="V13" s="867"/>
      <c r="W13" s="867"/>
      <c r="X13" s="867"/>
      <c r="Y13" s="868" t="str">
        <f>IF(ISNA(VLOOKUP(A13,入力シート!$B$48:$BF$57,56,FALSE)),"",VLOOKUP(A13,入力シート!$B$48:$BF$57,56,FALSE))</f>
        <v/>
      </c>
      <c r="Z13" s="868"/>
      <c r="AA13" s="868"/>
      <c r="AB13" s="868"/>
      <c r="AC13" s="868"/>
      <c r="AD13" s="868"/>
      <c r="AE13" s="868"/>
      <c r="AF13" s="868"/>
      <c r="AG13" s="869"/>
      <c r="AH13" s="869"/>
      <c r="AI13" s="869"/>
      <c r="AJ13" s="870" t="str">
        <f>IF(ISNA(VLOOKUP(A13,入力シート!$B$48:$BD$57,41,FALSE)),"",VLOOKUP(A13,入力シート!$B$48:$BD$57,41,FALSE))</f>
        <v/>
      </c>
      <c r="AK13" s="870"/>
      <c r="AL13" s="870"/>
      <c r="AM13" s="870"/>
      <c r="AN13" s="870" t="str">
        <f>IF(ISNA(VLOOKUP(A13,入力シート!$B$48:$BD$57,35,FALSE)),"",VLOOKUP(A13,入力シート!$B$48:$BD$57,35,FALSE))</f>
        <v/>
      </c>
      <c r="AO13" s="870"/>
      <c r="AP13" s="870"/>
      <c r="AQ13" s="870"/>
    </row>
    <row r="14" spans="1:43" ht="13.5" customHeight="1">
      <c r="A14" s="24">
        <v>4</v>
      </c>
      <c r="D14" s="105" t="str">
        <f>IF(E14="","","④")</f>
        <v/>
      </c>
      <c r="E14" s="865" t="str">
        <f>IF(VLOOKUP(A14,入力シート!$B$48:$L$57,3,FALSE)="","",VLOOKUP(A14,入力シート!$B$48:$L$57,3,FALSE))</f>
        <v/>
      </c>
      <c r="F14" s="865"/>
      <c r="G14" s="865"/>
      <c r="H14" s="865"/>
      <c r="I14" s="865"/>
      <c r="J14" s="865"/>
      <c r="K14" s="865"/>
      <c r="L14" s="865"/>
      <c r="M14" s="865"/>
      <c r="N14" s="865"/>
      <c r="O14" s="865"/>
      <c r="P14" s="865"/>
      <c r="Q14" s="866" t="str">
        <f t="shared" si="1"/>
        <v/>
      </c>
      <c r="R14" s="866"/>
      <c r="S14" s="866"/>
      <c r="T14" s="867">
        <f>IF(ISNA(VLOOKUP(A14,入力シート!$B$48:$V$57,17,FALSE)),"",VLOOKUP(A14,入力シート!$B$48:$V$57,17,FALSE))</f>
        <v>0</v>
      </c>
      <c r="U14" s="867"/>
      <c r="V14" s="867"/>
      <c r="W14" s="867"/>
      <c r="X14" s="867"/>
      <c r="Y14" s="868" t="str">
        <f>IF(ISNA(VLOOKUP(A14,入力シート!$B$48:$BF$57,56,FALSE)),"",VLOOKUP(A14,入力シート!$B$48:$BF$57,56,FALSE))</f>
        <v/>
      </c>
      <c r="Z14" s="868"/>
      <c r="AA14" s="868"/>
      <c r="AB14" s="868"/>
      <c r="AC14" s="868"/>
      <c r="AD14" s="868"/>
      <c r="AE14" s="868"/>
      <c r="AF14" s="868"/>
      <c r="AG14" s="869"/>
      <c r="AH14" s="869"/>
      <c r="AI14" s="869"/>
      <c r="AJ14" s="870" t="str">
        <f>IF(ISNA(VLOOKUP(A14,入力シート!$B$48:$BD$57,41,FALSE)),"",VLOOKUP(A14,入力シート!$B$48:$BD$57,41,FALSE))</f>
        <v/>
      </c>
      <c r="AK14" s="870"/>
      <c r="AL14" s="870"/>
      <c r="AM14" s="870"/>
      <c r="AN14" s="870" t="str">
        <f>IF(ISNA(VLOOKUP(A14,入力シート!$B$48:$BD$57,35,FALSE)),"",VLOOKUP(A14,入力シート!$B$48:$BD$57,35,FALSE))</f>
        <v/>
      </c>
      <c r="AO14" s="870"/>
      <c r="AP14" s="870"/>
      <c r="AQ14" s="870"/>
    </row>
    <row r="15" spans="1:43" ht="13.5" customHeight="1">
      <c r="A15" s="24">
        <v>5</v>
      </c>
      <c r="D15" s="105" t="str">
        <f>IF(E15="","","⑤")</f>
        <v/>
      </c>
      <c r="E15" s="865" t="str">
        <f>IF(VLOOKUP(A15,入力シート!$B$48:$L$57,3,FALSE)="","",VLOOKUP(A15,入力シート!$B$48:$L$57,3,FALSE))</f>
        <v/>
      </c>
      <c r="F15" s="865"/>
      <c r="G15" s="865"/>
      <c r="H15" s="865"/>
      <c r="I15" s="865"/>
      <c r="J15" s="865"/>
      <c r="K15" s="865"/>
      <c r="L15" s="865"/>
      <c r="M15" s="865"/>
      <c r="N15" s="865"/>
      <c r="O15" s="865"/>
      <c r="P15" s="865"/>
      <c r="Q15" s="866" t="str">
        <f t="shared" si="1"/>
        <v/>
      </c>
      <c r="R15" s="866"/>
      <c r="S15" s="866"/>
      <c r="T15" s="867">
        <f>IF(ISNA(VLOOKUP(A15,入力シート!$B$48:$V$57,17,FALSE)),"",VLOOKUP(A15,入力シート!$B$48:$V$57,17,FALSE))</f>
        <v>0</v>
      </c>
      <c r="U15" s="867"/>
      <c r="V15" s="867"/>
      <c r="W15" s="867"/>
      <c r="X15" s="867"/>
      <c r="Y15" s="868" t="str">
        <f>IF(ISNA(VLOOKUP(A15,入力シート!$B$48:$BF$57,56,FALSE)),"",VLOOKUP(A15,入力シート!$B$48:$BF$57,56,FALSE))</f>
        <v/>
      </c>
      <c r="Z15" s="868"/>
      <c r="AA15" s="868"/>
      <c r="AB15" s="868"/>
      <c r="AC15" s="868"/>
      <c r="AD15" s="868"/>
      <c r="AE15" s="868"/>
      <c r="AF15" s="868"/>
      <c r="AG15" s="869"/>
      <c r="AH15" s="869"/>
      <c r="AI15" s="869"/>
      <c r="AJ15" s="870" t="str">
        <f>IF(ISNA(VLOOKUP(A15,入力シート!$B$48:$BD$57,41,FALSE)),"",VLOOKUP(A15,入力シート!$B$48:$BD$57,41,FALSE))</f>
        <v/>
      </c>
      <c r="AK15" s="870"/>
      <c r="AL15" s="870"/>
      <c r="AM15" s="870"/>
      <c r="AN15" s="870" t="str">
        <f>IF(ISNA(VLOOKUP(A15,入力シート!$B$48:$BD$57,35,FALSE)),"",VLOOKUP(A15,入力シート!$B$48:$BD$57,35,FALSE))</f>
        <v/>
      </c>
      <c r="AO15" s="870"/>
      <c r="AP15" s="870"/>
      <c r="AQ15" s="870"/>
    </row>
    <row r="16" spans="1:43" ht="13.5" customHeight="1">
      <c r="A16" s="24">
        <v>6</v>
      </c>
      <c r="D16" s="105" t="str">
        <f>IF(E16="","","⑥")</f>
        <v/>
      </c>
      <c r="E16" s="865" t="str">
        <f>IF(VLOOKUP(A16,入力シート!$B$48:$L$57,3,FALSE)="","",VLOOKUP(A16,入力シート!$B$48:$L$57,3,FALSE))</f>
        <v/>
      </c>
      <c r="F16" s="865"/>
      <c r="G16" s="865"/>
      <c r="H16" s="865"/>
      <c r="I16" s="865"/>
      <c r="J16" s="865"/>
      <c r="K16" s="865"/>
      <c r="L16" s="865"/>
      <c r="M16" s="865"/>
      <c r="N16" s="865"/>
      <c r="O16" s="865"/>
      <c r="P16" s="865"/>
      <c r="Q16" s="866" t="str">
        <f t="shared" si="1"/>
        <v/>
      </c>
      <c r="R16" s="866"/>
      <c r="S16" s="866"/>
      <c r="T16" s="867">
        <f>IF(ISNA(VLOOKUP(A16,入力シート!$B$48:$V$57,17,FALSE)),"",VLOOKUP(A16,入力シート!$B$48:$V$57,17,FALSE))</f>
        <v>0</v>
      </c>
      <c r="U16" s="867"/>
      <c r="V16" s="867"/>
      <c r="W16" s="867"/>
      <c r="X16" s="867"/>
      <c r="Y16" s="868" t="str">
        <f>IF(ISNA(VLOOKUP(A16,入力シート!$B$48:$BF$57,56,FALSE)),"",VLOOKUP(A16,入力シート!$B$48:$BF$57,56,FALSE))</f>
        <v/>
      </c>
      <c r="Z16" s="868"/>
      <c r="AA16" s="868"/>
      <c r="AB16" s="868"/>
      <c r="AC16" s="868"/>
      <c r="AD16" s="868"/>
      <c r="AE16" s="868"/>
      <c r="AF16" s="868"/>
      <c r="AG16" s="869"/>
      <c r="AH16" s="869"/>
      <c r="AI16" s="869"/>
      <c r="AJ16" s="870" t="str">
        <f>IF(ISNA(VLOOKUP(A16,入力シート!$B$48:$BD$57,41,FALSE)),"",VLOOKUP(A16,入力シート!$B$48:$BD$57,41,FALSE))</f>
        <v/>
      </c>
      <c r="AK16" s="870"/>
      <c r="AL16" s="870"/>
      <c r="AM16" s="870"/>
      <c r="AN16" s="870" t="str">
        <f>IF(ISNA(VLOOKUP(A16,入力シート!$B$48:$BD$57,35,FALSE)),"",VLOOKUP(A16,入力シート!$B$48:$BD$57,35,FALSE))</f>
        <v/>
      </c>
      <c r="AO16" s="870"/>
      <c r="AP16" s="870"/>
      <c r="AQ16" s="870"/>
    </row>
    <row r="17" spans="1:43" ht="13.5" customHeight="1">
      <c r="A17" s="24">
        <v>7</v>
      </c>
      <c r="D17" s="105" t="str">
        <f>IF(E17="","","⑦")</f>
        <v/>
      </c>
      <c r="E17" s="865" t="str">
        <f>IF(VLOOKUP(A17,入力シート!$B$48:$L$57,3,FALSE)="","",VLOOKUP(A17,入力シート!$B$48:$L$57,3,FALSE))</f>
        <v/>
      </c>
      <c r="F17" s="865"/>
      <c r="G17" s="865"/>
      <c r="H17" s="865"/>
      <c r="I17" s="865"/>
      <c r="J17" s="865"/>
      <c r="K17" s="865"/>
      <c r="L17" s="865"/>
      <c r="M17" s="865"/>
      <c r="N17" s="865"/>
      <c r="O17" s="865"/>
      <c r="P17" s="865"/>
      <c r="Q17" s="866" t="str">
        <f t="shared" si="1"/>
        <v/>
      </c>
      <c r="R17" s="866"/>
      <c r="S17" s="866"/>
      <c r="T17" s="867">
        <f>IF(ISNA(VLOOKUP(A17,入力シート!$B$48:$V$57,17,FALSE)),"",VLOOKUP(A17,入力シート!$B$48:$V$57,17,FALSE))</f>
        <v>0</v>
      </c>
      <c r="U17" s="867"/>
      <c r="V17" s="867"/>
      <c r="W17" s="867"/>
      <c r="X17" s="867"/>
      <c r="Y17" s="868" t="str">
        <f>IF(ISNA(VLOOKUP(A17,入力シート!$B$48:$BF$57,56,FALSE)),"",VLOOKUP(A17,入力シート!$B$48:$BF$57,56,FALSE))</f>
        <v/>
      </c>
      <c r="Z17" s="868"/>
      <c r="AA17" s="868"/>
      <c r="AB17" s="868"/>
      <c r="AC17" s="868"/>
      <c r="AD17" s="868"/>
      <c r="AE17" s="868"/>
      <c r="AF17" s="868"/>
      <c r="AG17" s="869"/>
      <c r="AH17" s="869"/>
      <c r="AI17" s="869"/>
      <c r="AJ17" s="870" t="str">
        <f>IF(ISNA(VLOOKUP(A17,入力シート!$B$48:$BD$57,41,FALSE)),"",VLOOKUP(A17,入力シート!$B$48:$BD$57,41,FALSE))</f>
        <v/>
      </c>
      <c r="AK17" s="870"/>
      <c r="AL17" s="870"/>
      <c r="AM17" s="870"/>
      <c r="AN17" s="870" t="str">
        <f>IF(ISNA(VLOOKUP(A17,入力シート!$B$48:$BD$57,35,FALSE)),"",VLOOKUP(A17,入力シート!$B$48:$BD$57,35,FALSE))</f>
        <v/>
      </c>
      <c r="AO17" s="870"/>
      <c r="AP17" s="870"/>
      <c r="AQ17" s="870"/>
    </row>
    <row r="18" spans="1:43" ht="13.5" customHeight="1">
      <c r="A18" s="24">
        <v>8</v>
      </c>
      <c r="D18" s="105" t="str">
        <f>IF(E18="","","⑧")</f>
        <v/>
      </c>
      <c r="E18" s="865" t="str">
        <f>IF(VLOOKUP(A18,入力シート!$B$48:$L$57,3,FALSE)="","",VLOOKUP(A18,入力シート!$B$48:$L$57,3,FALSE))</f>
        <v/>
      </c>
      <c r="F18" s="865"/>
      <c r="G18" s="865"/>
      <c r="H18" s="865"/>
      <c r="I18" s="865"/>
      <c r="J18" s="865"/>
      <c r="K18" s="865"/>
      <c r="L18" s="865"/>
      <c r="M18" s="865"/>
      <c r="N18" s="865"/>
      <c r="O18" s="865"/>
      <c r="P18" s="865"/>
      <c r="Q18" s="866" t="str">
        <f t="shared" ref="Q18:Q20" si="2">IF(OR(E18=0,E18=""),"","型番：")</f>
        <v/>
      </c>
      <c r="R18" s="866"/>
      <c r="S18" s="866"/>
      <c r="T18" s="867">
        <f>IF(ISNA(VLOOKUP(A18,入力シート!$B$48:$V$57,17,FALSE)),"",VLOOKUP(A18,入力シート!$B$48:$V$57,17,FALSE))</f>
        <v>0</v>
      </c>
      <c r="U18" s="867"/>
      <c r="V18" s="867"/>
      <c r="W18" s="867"/>
      <c r="X18" s="867"/>
      <c r="Y18" s="868" t="str">
        <f>IF(ISNA(VLOOKUP(A18,入力シート!$B$48:$BF$57,56,FALSE)),"",VLOOKUP(A18,入力シート!$B$48:$BF$57,56,FALSE))</f>
        <v/>
      </c>
      <c r="Z18" s="868"/>
      <c r="AA18" s="868"/>
      <c r="AB18" s="868"/>
      <c r="AC18" s="868"/>
      <c r="AD18" s="868"/>
      <c r="AE18" s="868"/>
      <c r="AF18" s="868"/>
      <c r="AG18" s="869"/>
      <c r="AH18" s="869"/>
      <c r="AI18" s="869"/>
      <c r="AJ18" s="870" t="str">
        <f>IF(ISNA(VLOOKUP(A18,入力シート!$B$48:$BD$57,41,FALSE)),"",VLOOKUP(A18,入力シート!$B$48:$BD$57,41,FALSE))</f>
        <v/>
      </c>
      <c r="AK18" s="870"/>
      <c r="AL18" s="870"/>
      <c r="AM18" s="870"/>
      <c r="AN18" s="870" t="str">
        <f>IF(ISNA(VLOOKUP(A18,入力シート!$B$48:$BD$57,35,FALSE)),"",VLOOKUP(A18,入力シート!$B$48:$BD$57,35,FALSE))</f>
        <v/>
      </c>
      <c r="AO18" s="870"/>
      <c r="AP18" s="870"/>
      <c r="AQ18" s="870"/>
    </row>
    <row r="19" spans="1:43" ht="13.5" customHeight="1">
      <c r="A19" s="24">
        <v>9</v>
      </c>
      <c r="D19" s="105" t="str">
        <f>IF(E19="","","⑨")</f>
        <v/>
      </c>
      <c r="E19" s="865" t="str">
        <f>IF(VLOOKUP(A19,入力シート!$B$48:$L$57,3,FALSE)="","",VLOOKUP(A19,入力シート!$B$48:$L$57,3,FALSE))</f>
        <v/>
      </c>
      <c r="F19" s="865"/>
      <c r="G19" s="865"/>
      <c r="H19" s="865"/>
      <c r="I19" s="865"/>
      <c r="J19" s="865"/>
      <c r="K19" s="865"/>
      <c r="L19" s="865"/>
      <c r="M19" s="865"/>
      <c r="N19" s="865"/>
      <c r="O19" s="865"/>
      <c r="P19" s="865"/>
      <c r="Q19" s="866" t="str">
        <f t="shared" si="2"/>
        <v/>
      </c>
      <c r="R19" s="866"/>
      <c r="S19" s="866"/>
      <c r="T19" s="867">
        <f>IF(ISNA(VLOOKUP(A19,入力シート!$B$48:$V$57,17,FALSE)),"",VLOOKUP(A19,入力シート!$B$48:$V$57,17,FALSE))</f>
        <v>0</v>
      </c>
      <c r="U19" s="867"/>
      <c r="V19" s="867"/>
      <c r="W19" s="867"/>
      <c r="X19" s="867"/>
      <c r="Y19" s="868" t="str">
        <f>IF(ISNA(VLOOKUP(A19,入力シート!$B$48:$BF$57,56,FALSE)),"",VLOOKUP(A19,入力シート!$B$48:$BF$57,56,FALSE))</f>
        <v/>
      </c>
      <c r="Z19" s="868"/>
      <c r="AA19" s="868"/>
      <c r="AB19" s="868"/>
      <c r="AC19" s="868"/>
      <c r="AD19" s="868"/>
      <c r="AE19" s="868"/>
      <c r="AF19" s="868"/>
      <c r="AG19" s="869"/>
      <c r="AH19" s="869"/>
      <c r="AI19" s="869"/>
      <c r="AJ19" s="870" t="str">
        <f>IF(ISNA(VLOOKUP(A19,入力シート!$B$48:$BD$57,41,FALSE)),"",VLOOKUP(A19,入力シート!$B$48:$BD$57,41,FALSE))</f>
        <v/>
      </c>
      <c r="AK19" s="870"/>
      <c r="AL19" s="870"/>
      <c r="AM19" s="870"/>
      <c r="AN19" s="870" t="str">
        <f>IF(ISNA(VLOOKUP(A19,入力シート!$B$48:$BD$57,35,FALSE)),"",VLOOKUP(A19,入力シート!$B$48:$BD$57,35,FALSE))</f>
        <v/>
      </c>
      <c r="AO19" s="870"/>
      <c r="AP19" s="870"/>
      <c r="AQ19" s="870"/>
    </row>
    <row r="20" spans="1:43" ht="13.5" customHeight="1">
      <c r="A20" s="24">
        <v>10</v>
      </c>
      <c r="D20" s="105" t="str">
        <f>IF(E20="","","⑩")</f>
        <v/>
      </c>
      <c r="E20" s="865" t="str">
        <f>IF(VLOOKUP(A20,入力シート!$B$48:$L$57,3,FALSE)="","",VLOOKUP(A20,入力シート!$B$48:$L$57,3,FALSE))</f>
        <v/>
      </c>
      <c r="F20" s="865"/>
      <c r="G20" s="865"/>
      <c r="H20" s="865"/>
      <c r="I20" s="865"/>
      <c r="J20" s="865"/>
      <c r="K20" s="865"/>
      <c r="L20" s="865"/>
      <c r="M20" s="865"/>
      <c r="N20" s="865"/>
      <c r="O20" s="865"/>
      <c r="P20" s="865"/>
      <c r="Q20" s="866" t="str">
        <f t="shared" si="2"/>
        <v/>
      </c>
      <c r="R20" s="866"/>
      <c r="S20" s="866"/>
      <c r="T20" s="867">
        <f>IF(ISNA(VLOOKUP(A20,入力シート!$B$48:$V$57,17,FALSE)),"",VLOOKUP(A20,入力シート!$B$48:$V$57,17,FALSE))</f>
        <v>0</v>
      </c>
      <c r="U20" s="867"/>
      <c r="V20" s="867"/>
      <c r="W20" s="867"/>
      <c r="X20" s="867"/>
      <c r="Y20" s="868" t="str">
        <f>IF(ISNA(VLOOKUP(A20,入力シート!$B$48:$BF$57,56,FALSE)),"",VLOOKUP(A20,入力シート!$B$48:$BF$57,56,FALSE))</f>
        <v/>
      </c>
      <c r="Z20" s="868"/>
      <c r="AA20" s="868"/>
      <c r="AB20" s="868"/>
      <c r="AC20" s="868"/>
      <c r="AD20" s="868"/>
      <c r="AE20" s="868"/>
      <c r="AF20" s="868"/>
      <c r="AG20" s="869"/>
      <c r="AH20" s="869"/>
      <c r="AI20" s="869"/>
      <c r="AJ20" s="870" t="str">
        <f>IF(ISNA(VLOOKUP(A20,入力シート!$B$48:$BD$57,41,FALSE)),"",VLOOKUP(A20,入力シート!$B$48:$BD$57,41,FALSE))</f>
        <v/>
      </c>
      <c r="AK20" s="870"/>
      <c r="AL20" s="870"/>
      <c r="AM20" s="870"/>
      <c r="AN20" s="870" t="str">
        <f>IF(ISNA(VLOOKUP(A20,入力シート!$B$48:$BD$57,35,FALSE)),"",VLOOKUP(A20,入力シート!$B$48:$BD$57,35,FALSE))</f>
        <v/>
      </c>
      <c r="AO20" s="870"/>
      <c r="AP20" s="870"/>
      <c r="AQ20" s="870"/>
    </row>
    <row r="21" spans="1:43">
      <c r="D21" s="105"/>
      <c r="E21" s="106"/>
      <c r="F21" s="106"/>
      <c r="G21" s="106"/>
      <c r="H21" s="106"/>
      <c r="I21" s="106"/>
      <c r="J21" s="106"/>
      <c r="K21" s="106"/>
      <c r="L21" s="106"/>
      <c r="M21" s="106"/>
      <c r="N21" s="106"/>
      <c r="O21" s="106"/>
      <c r="P21" s="106"/>
      <c r="Q21" s="106"/>
      <c r="R21" s="106"/>
      <c r="S21" s="106"/>
      <c r="T21" s="106"/>
      <c r="U21" s="106"/>
      <c r="AG21" s="869"/>
      <c r="AH21" s="869"/>
      <c r="AI21" s="869"/>
      <c r="AJ21" s="870"/>
      <c r="AK21" s="870"/>
      <c r="AL21" s="870"/>
      <c r="AM21" s="870"/>
      <c r="AN21" s="870"/>
      <c r="AO21" s="870"/>
      <c r="AP21" s="870"/>
      <c r="AQ21" s="870"/>
    </row>
    <row r="22" spans="1:43">
      <c r="C22" s="24" t="s">
        <v>380</v>
      </c>
    </row>
    <row r="23" spans="1:43">
      <c r="F23" s="870">
        <f>SUM(AJ11:AM20)</f>
        <v>0</v>
      </c>
      <c r="G23" s="870"/>
      <c r="H23" s="870"/>
      <c r="I23" s="870"/>
      <c r="J23" s="870"/>
      <c r="K23" s="870"/>
      <c r="L23" s="870"/>
      <c r="M23" s="870"/>
      <c r="N23" s="24" t="s">
        <v>253</v>
      </c>
      <c r="O23" s="297" t="s">
        <v>381</v>
      </c>
      <c r="P23" s="297"/>
      <c r="Q23" s="297"/>
      <c r="R23" s="297"/>
      <c r="S23" s="297"/>
      <c r="T23" s="297"/>
      <c r="U23" s="297"/>
      <c r="V23" s="871">
        <f>SUM(AN11:AQ20)</f>
        <v>0</v>
      </c>
      <c r="W23" s="871"/>
      <c r="X23" s="871"/>
      <c r="Y23" s="871"/>
      <c r="Z23" s="871"/>
      <c r="AA23" s="871"/>
      <c r="AD23" s="107"/>
      <c r="AE23" s="107"/>
    </row>
    <row r="24" spans="1:43">
      <c r="F24" s="108"/>
      <c r="G24" s="108"/>
      <c r="H24" s="108"/>
      <c r="I24" s="108"/>
      <c r="J24" s="108"/>
      <c r="K24" s="108"/>
      <c r="L24" s="108"/>
      <c r="M24" s="108"/>
      <c r="V24" s="870"/>
      <c r="W24" s="870"/>
      <c r="X24" s="870"/>
      <c r="Y24" s="870"/>
      <c r="Z24" s="870"/>
      <c r="AA24" s="870"/>
      <c r="AB24" s="108"/>
      <c r="AC24" s="108"/>
      <c r="AD24" s="107"/>
      <c r="AE24" s="107"/>
    </row>
    <row r="25" spans="1:43">
      <c r="C25" s="24" t="s">
        <v>382</v>
      </c>
    </row>
    <row r="26" spans="1:43">
      <c r="F26" s="872">
        <f>MAX(入力シート!AS48:AU57)</f>
        <v>0</v>
      </c>
      <c r="G26" s="872"/>
      <c r="H26" s="872"/>
      <c r="I26" s="872"/>
      <c r="J26" s="872"/>
      <c r="K26" s="872"/>
      <c r="L26" s="872"/>
      <c r="M26" s="872"/>
      <c r="N26" s="872"/>
    </row>
    <row r="28" spans="1:43">
      <c r="C28" s="24" t="s">
        <v>383</v>
      </c>
    </row>
    <row r="29" spans="1:43">
      <c r="D29" s="109" t="str">
        <f t="shared" ref="D29:D38" si="3">D11</f>
        <v/>
      </c>
      <c r="E29" s="110"/>
      <c r="F29" s="873" t="str">
        <f>IF(D29="","",入力シート!P213)</f>
        <v/>
      </c>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110"/>
    </row>
    <row r="30" spans="1:43">
      <c r="D30" s="109" t="str">
        <f t="shared" si="3"/>
        <v/>
      </c>
      <c r="E30" s="110"/>
      <c r="F30" s="873" t="str">
        <f>IF(D30="","",入力シート!P214)</f>
        <v/>
      </c>
      <c r="G30" s="873"/>
      <c r="H30" s="873"/>
      <c r="I30" s="873"/>
      <c r="J30" s="873"/>
      <c r="K30" s="873"/>
      <c r="L30" s="873"/>
      <c r="M30" s="873"/>
      <c r="N30" s="873"/>
      <c r="O30" s="873"/>
      <c r="P30" s="873"/>
      <c r="Q30" s="873"/>
      <c r="R30" s="873"/>
      <c r="S30" s="873"/>
      <c r="T30" s="873"/>
      <c r="U30" s="873"/>
      <c r="V30" s="873"/>
      <c r="W30" s="873"/>
      <c r="X30" s="873"/>
      <c r="Y30" s="873"/>
      <c r="Z30" s="873"/>
      <c r="AA30" s="873"/>
      <c r="AB30" s="873"/>
      <c r="AC30" s="873"/>
      <c r="AD30" s="873"/>
      <c r="AE30" s="873"/>
      <c r="AF30" s="873"/>
      <c r="AG30" s="873"/>
      <c r="AH30" s="873"/>
      <c r="AI30" s="110"/>
    </row>
    <row r="31" spans="1:43">
      <c r="D31" s="109" t="str">
        <f t="shared" si="3"/>
        <v/>
      </c>
      <c r="E31" s="110"/>
      <c r="F31" s="873" t="str">
        <f>IF(D31="","",入力シート!P215)</f>
        <v/>
      </c>
      <c r="G31" s="873"/>
      <c r="H31" s="873"/>
      <c r="I31" s="873"/>
      <c r="J31" s="873"/>
      <c r="K31" s="873"/>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110"/>
    </row>
    <row r="32" spans="1:43">
      <c r="D32" s="109" t="str">
        <f t="shared" si="3"/>
        <v/>
      </c>
      <c r="E32" s="110"/>
      <c r="F32" s="873" t="str">
        <f>IF(D32="","",入力シート!P216)</f>
        <v/>
      </c>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110"/>
    </row>
    <row r="33" spans="3:35">
      <c r="D33" s="109" t="str">
        <f t="shared" si="3"/>
        <v/>
      </c>
      <c r="E33" s="110"/>
      <c r="F33" s="873" t="str">
        <f>IF(D33="","",入力シート!P217)</f>
        <v/>
      </c>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row>
    <row r="34" spans="3:35">
      <c r="D34" s="109" t="str">
        <f t="shared" si="3"/>
        <v/>
      </c>
      <c r="E34" s="110"/>
      <c r="F34" s="873" t="str">
        <f>IF(D34="","",入力シート!P218)</f>
        <v/>
      </c>
      <c r="G34" s="873"/>
      <c r="H34" s="873"/>
      <c r="I34" s="873"/>
      <c r="J34" s="873"/>
      <c r="K34" s="873"/>
      <c r="L34" s="873"/>
      <c r="M34" s="873"/>
      <c r="N34" s="873"/>
      <c r="O34" s="873"/>
      <c r="P34" s="873"/>
      <c r="Q34" s="873"/>
      <c r="R34" s="873"/>
      <c r="S34" s="873"/>
      <c r="T34" s="873"/>
      <c r="U34" s="873"/>
      <c r="V34" s="873"/>
      <c r="W34" s="873"/>
      <c r="X34" s="873"/>
      <c r="Y34" s="873"/>
      <c r="Z34" s="873"/>
      <c r="AA34" s="873"/>
      <c r="AB34" s="873"/>
      <c r="AC34" s="873"/>
      <c r="AD34" s="873"/>
      <c r="AE34" s="873"/>
      <c r="AF34" s="873"/>
      <c r="AG34" s="873"/>
      <c r="AH34" s="873"/>
      <c r="AI34" s="110"/>
    </row>
    <row r="35" spans="3:35">
      <c r="D35" s="109" t="str">
        <f t="shared" si="3"/>
        <v/>
      </c>
      <c r="E35" s="110"/>
      <c r="F35" s="873" t="str">
        <f>IF(D35="","",入力シート!P219)</f>
        <v/>
      </c>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110"/>
    </row>
    <row r="36" spans="3:35">
      <c r="D36" s="109" t="str">
        <f t="shared" si="3"/>
        <v/>
      </c>
      <c r="E36" s="110"/>
      <c r="F36" s="873" t="str">
        <f>IF(D36="","",入力シート!P220)</f>
        <v/>
      </c>
      <c r="G36" s="873"/>
      <c r="H36" s="873"/>
      <c r="I36" s="873"/>
      <c r="J36" s="873"/>
      <c r="K36" s="873"/>
      <c r="L36" s="873"/>
      <c r="M36" s="873"/>
      <c r="N36" s="873"/>
      <c r="O36" s="873"/>
      <c r="P36" s="873"/>
      <c r="Q36" s="873"/>
      <c r="R36" s="873"/>
      <c r="S36" s="873"/>
      <c r="T36" s="873"/>
      <c r="U36" s="873"/>
      <c r="V36" s="873"/>
      <c r="W36" s="873"/>
      <c r="X36" s="873"/>
      <c r="Y36" s="873"/>
      <c r="Z36" s="873"/>
      <c r="AA36" s="873"/>
      <c r="AB36" s="873"/>
      <c r="AC36" s="873"/>
      <c r="AD36" s="873"/>
      <c r="AE36" s="873"/>
      <c r="AF36" s="873"/>
      <c r="AG36" s="873"/>
      <c r="AH36" s="873"/>
      <c r="AI36" s="110"/>
    </row>
    <row r="37" spans="3:35">
      <c r="D37" s="109" t="str">
        <f t="shared" si="3"/>
        <v/>
      </c>
      <c r="E37" s="110"/>
      <c r="F37" s="873" t="str">
        <f>IF(D37="","",入力シート!P221)</f>
        <v/>
      </c>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110"/>
    </row>
    <row r="38" spans="3:35">
      <c r="D38" s="109" t="str">
        <f t="shared" si="3"/>
        <v/>
      </c>
      <c r="E38" s="110"/>
      <c r="F38" s="873" t="str">
        <f>IF(D38="","",入力シート!P222)</f>
        <v/>
      </c>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110"/>
    </row>
    <row r="40" spans="3:35">
      <c r="C40" s="24" t="s">
        <v>384</v>
      </c>
    </row>
    <row r="41" spans="3:35">
      <c r="D41" s="109" t="str">
        <f t="shared" ref="D41:D50" si="4">D11</f>
        <v/>
      </c>
      <c r="E41" s="110"/>
      <c r="F41" s="873" t="str">
        <f>IF(D41="","",入力シート!Z213)</f>
        <v/>
      </c>
      <c r="G41" s="873"/>
      <c r="H41" s="873"/>
      <c r="I41" s="873"/>
      <c r="J41" s="873"/>
      <c r="K41" s="873"/>
      <c r="L41" s="873"/>
      <c r="M41" s="873"/>
      <c r="N41" s="873"/>
      <c r="O41" s="873"/>
      <c r="P41" s="873"/>
      <c r="Q41" s="873"/>
      <c r="R41" s="873"/>
      <c r="S41" s="873"/>
      <c r="T41" s="873"/>
      <c r="U41" s="873"/>
      <c r="V41" s="873"/>
      <c r="W41" s="873"/>
      <c r="X41" s="873"/>
      <c r="Y41" s="873"/>
      <c r="Z41" s="873"/>
      <c r="AA41" s="873"/>
      <c r="AB41" s="873"/>
      <c r="AC41" s="873"/>
      <c r="AD41" s="873"/>
      <c r="AE41" s="873"/>
      <c r="AF41" s="873"/>
      <c r="AG41" s="873"/>
      <c r="AH41" s="873"/>
      <c r="AI41" s="110"/>
    </row>
    <row r="42" spans="3:35">
      <c r="D42" s="109" t="str">
        <f t="shared" si="4"/>
        <v/>
      </c>
      <c r="E42" s="110"/>
      <c r="F42" s="873" t="str">
        <f>IF(D42="","",入力シート!Z214)</f>
        <v/>
      </c>
      <c r="G42" s="873"/>
      <c r="H42" s="873"/>
      <c r="I42" s="873"/>
      <c r="J42" s="873"/>
      <c r="K42" s="873"/>
      <c r="L42" s="873"/>
      <c r="M42" s="873"/>
      <c r="N42" s="873"/>
      <c r="O42" s="873"/>
      <c r="P42" s="873"/>
      <c r="Q42" s="873"/>
      <c r="R42" s="873"/>
      <c r="S42" s="873"/>
      <c r="T42" s="873"/>
      <c r="U42" s="873"/>
      <c r="V42" s="873"/>
      <c r="W42" s="873"/>
      <c r="X42" s="873"/>
      <c r="Y42" s="873"/>
      <c r="Z42" s="873"/>
      <c r="AA42" s="873"/>
      <c r="AB42" s="873"/>
      <c r="AC42" s="873"/>
      <c r="AD42" s="873"/>
      <c r="AE42" s="873"/>
      <c r="AF42" s="873"/>
      <c r="AG42" s="873"/>
      <c r="AH42" s="873"/>
      <c r="AI42" s="110"/>
    </row>
    <row r="43" spans="3:35">
      <c r="D43" s="109" t="str">
        <f t="shared" si="4"/>
        <v/>
      </c>
      <c r="E43" s="110"/>
      <c r="F43" s="873" t="str">
        <f>IF(D43="","",入力シート!Z215)</f>
        <v/>
      </c>
      <c r="G43" s="873"/>
      <c r="H43" s="873"/>
      <c r="I43" s="873"/>
      <c r="J43" s="873"/>
      <c r="K43" s="873"/>
      <c r="L43" s="873"/>
      <c r="M43" s="873"/>
      <c r="N43" s="873"/>
      <c r="O43" s="873"/>
      <c r="P43" s="873"/>
      <c r="Q43" s="873"/>
      <c r="R43" s="873"/>
      <c r="S43" s="873"/>
      <c r="T43" s="873"/>
      <c r="U43" s="873"/>
      <c r="V43" s="873"/>
      <c r="W43" s="873"/>
      <c r="X43" s="873"/>
      <c r="Y43" s="873"/>
      <c r="Z43" s="873"/>
      <c r="AA43" s="873"/>
      <c r="AB43" s="873"/>
      <c r="AC43" s="873"/>
      <c r="AD43" s="873"/>
      <c r="AE43" s="873"/>
      <c r="AF43" s="873"/>
      <c r="AG43" s="873"/>
      <c r="AH43" s="873"/>
      <c r="AI43" s="110"/>
    </row>
    <row r="44" spans="3:35">
      <c r="D44" s="109" t="str">
        <f t="shared" si="4"/>
        <v/>
      </c>
      <c r="E44" s="110"/>
      <c r="F44" s="873" t="str">
        <f>IF(D44="","",入力シート!Z216)</f>
        <v/>
      </c>
      <c r="G44" s="873"/>
      <c r="H44" s="873"/>
      <c r="I44" s="873"/>
      <c r="J44" s="873"/>
      <c r="K44" s="873"/>
      <c r="L44" s="873"/>
      <c r="M44" s="873"/>
      <c r="N44" s="873"/>
      <c r="O44" s="873"/>
      <c r="P44" s="873"/>
      <c r="Q44" s="873"/>
      <c r="R44" s="873"/>
      <c r="S44" s="873"/>
      <c r="T44" s="873"/>
      <c r="U44" s="873"/>
      <c r="V44" s="873"/>
      <c r="W44" s="873"/>
      <c r="X44" s="873"/>
      <c r="Y44" s="873"/>
      <c r="Z44" s="873"/>
      <c r="AA44" s="873"/>
      <c r="AB44" s="873"/>
      <c r="AC44" s="873"/>
      <c r="AD44" s="873"/>
      <c r="AE44" s="873"/>
      <c r="AF44" s="873"/>
      <c r="AG44" s="873"/>
      <c r="AH44" s="873"/>
      <c r="AI44" s="110"/>
    </row>
    <row r="45" spans="3:35">
      <c r="D45" s="109" t="str">
        <f t="shared" si="4"/>
        <v/>
      </c>
      <c r="E45" s="110"/>
      <c r="F45" s="873" t="str">
        <f>IF(D45="","",入力シート!Z217)</f>
        <v/>
      </c>
      <c r="G45" s="873"/>
      <c r="H45" s="873"/>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row>
    <row r="46" spans="3:35">
      <c r="D46" s="109" t="str">
        <f t="shared" si="4"/>
        <v/>
      </c>
      <c r="E46" s="110"/>
      <c r="F46" s="873" t="str">
        <f>IF(D46="","",入力シート!Z218)</f>
        <v/>
      </c>
      <c r="G46" s="873"/>
      <c r="H46" s="873"/>
      <c r="I46" s="873"/>
      <c r="J46" s="873"/>
      <c r="K46" s="873"/>
      <c r="L46" s="873"/>
      <c r="M46" s="873"/>
      <c r="N46" s="873"/>
      <c r="O46" s="873"/>
      <c r="P46" s="873"/>
      <c r="Q46" s="873"/>
      <c r="R46" s="873"/>
      <c r="S46" s="873"/>
      <c r="T46" s="873"/>
      <c r="U46" s="873"/>
      <c r="V46" s="873"/>
      <c r="W46" s="873"/>
      <c r="X46" s="873"/>
      <c r="Y46" s="873"/>
      <c r="Z46" s="873"/>
      <c r="AA46" s="873"/>
      <c r="AB46" s="873"/>
      <c r="AC46" s="873"/>
      <c r="AD46" s="873"/>
      <c r="AE46" s="873"/>
      <c r="AF46" s="873"/>
      <c r="AG46" s="873"/>
      <c r="AH46" s="873"/>
      <c r="AI46" s="110"/>
    </row>
    <row r="47" spans="3:35">
      <c r="D47" s="109" t="str">
        <f t="shared" si="4"/>
        <v/>
      </c>
      <c r="E47" s="110"/>
      <c r="F47" s="873" t="str">
        <f>IF(D47="","",入力シート!Z219)</f>
        <v/>
      </c>
      <c r="G47" s="873"/>
      <c r="H47" s="873"/>
      <c r="I47" s="873"/>
      <c r="J47" s="873"/>
      <c r="K47" s="873"/>
      <c r="L47" s="873"/>
      <c r="M47" s="873"/>
      <c r="N47" s="873"/>
      <c r="O47" s="873"/>
      <c r="P47" s="873"/>
      <c r="Q47" s="873"/>
      <c r="R47" s="873"/>
      <c r="S47" s="873"/>
      <c r="T47" s="873"/>
      <c r="U47" s="873"/>
      <c r="V47" s="873"/>
      <c r="W47" s="873"/>
      <c r="X47" s="873"/>
      <c r="Y47" s="873"/>
      <c r="Z47" s="873"/>
      <c r="AA47" s="873"/>
      <c r="AB47" s="873"/>
      <c r="AC47" s="873"/>
      <c r="AD47" s="873"/>
      <c r="AE47" s="873"/>
      <c r="AF47" s="873"/>
      <c r="AG47" s="873"/>
      <c r="AH47" s="873"/>
      <c r="AI47" s="110"/>
    </row>
    <row r="48" spans="3:35">
      <c r="D48" s="109" t="str">
        <f t="shared" si="4"/>
        <v/>
      </c>
      <c r="E48" s="110"/>
      <c r="F48" s="873" t="str">
        <f>IF(D48="","",入力シート!Z220)</f>
        <v/>
      </c>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110"/>
    </row>
    <row r="49" spans="3:35">
      <c r="D49" s="109" t="str">
        <f t="shared" si="4"/>
        <v/>
      </c>
      <c r="E49" s="110"/>
      <c r="F49" s="873" t="str">
        <f>IF(D49="","",入力シート!Z221)</f>
        <v/>
      </c>
      <c r="G49" s="873"/>
      <c r="H49" s="873"/>
      <c r="I49" s="873"/>
      <c r="J49" s="873"/>
      <c r="K49" s="873"/>
      <c r="L49" s="873"/>
      <c r="M49" s="873"/>
      <c r="N49" s="873"/>
      <c r="O49" s="873"/>
      <c r="P49" s="873"/>
      <c r="Q49" s="873"/>
      <c r="R49" s="873"/>
      <c r="S49" s="873"/>
      <c r="T49" s="873"/>
      <c r="U49" s="873"/>
      <c r="V49" s="873"/>
      <c r="W49" s="873"/>
      <c r="X49" s="873"/>
      <c r="Y49" s="873"/>
      <c r="Z49" s="873"/>
      <c r="AA49" s="873"/>
      <c r="AB49" s="873"/>
      <c r="AC49" s="873"/>
      <c r="AD49" s="873"/>
      <c r="AE49" s="873"/>
      <c r="AF49" s="873"/>
      <c r="AG49" s="873"/>
      <c r="AH49" s="873"/>
      <c r="AI49" s="110"/>
    </row>
    <row r="50" spans="3:35">
      <c r="D50" s="109" t="str">
        <f t="shared" si="4"/>
        <v/>
      </c>
      <c r="E50" s="110"/>
      <c r="F50" s="873" t="str">
        <f>IF(D50="","",入力シート!Z222)</f>
        <v/>
      </c>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110"/>
    </row>
    <row r="52" spans="3:35">
      <c r="C52" s="24" t="s">
        <v>385</v>
      </c>
    </row>
    <row r="53" spans="3:35">
      <c r="F53" s="874" t="s">
        <v>386</v>
      </c>
      <c r="G53" s="874"/>
      <c r="H53" s="874"/>
      <c r="I53" s="874"/>
      <c r="J53" s="874"/>
      <c r="K53" s="874"/>
      <c r="L53" s="874"/>
      <c r="M53" s="874"/>
    </row>
    <row r="54" spans="3:35">
      <c r="F54" s="111"/>
      <c r="G54" s="111"/>
      <c r="H54" s="111"/>
      <c r="I54" s="111"/>
      <c r="J54" s="111"/>
      <c r="K54" s="111"/>
      <c r="L54" s="111"/>
      <c r="M54" s="111"/>
    </row>
    <row r="56" spans="3:35">
      <c r="D56" s="346" t="s">
        <v>387</v>
      </c>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row>
    <row r="57" spans="3:35">
      <c r="D57" s="875">
        <f>入力シート!F224</f>
        <v>0</v>
      </c>
      <c r="E57" s="875"/>
      <c r="F57" s="875"/>
      <c r="G57" s="875"/>
      <c r="H57" s="875"/>
      <c r="I57" s="875"/>
      <c r="J57" s="875"/>
      <c r="K57" s="875"/>
      <c r="L57" s="297" t="s">
        <v>388</v>
      </c>
      <c r="M57" s="297"/>
      <c r="N57" s="297"/>
      <c r="O57" s="297"/>
    </row>
    <row r="58" spans="3:35">
      <c r="E58" s="874" t="s">
        <v>389</v>
      </c>
      <c r="F58" s="874"/>
      <c r="G58" s="874"/>
      <c r="H58" s="874"/>
      <c r="I58" s="874"/>
      <c r="J58" s="874"/>
      <c r="K58" s="110"/>
      <c r="L58" s="110"/>
    </row>
    <row r="59" spans="3:35">
      <c r="F59" s="539" t="s">
        <v>390</v>
      </c>
      <c r="G59" s="539"/>
      <c r="H59" s="539"/>
      <c r="I59" s="539"/>
      <c r="J59" s="297">
        <f>入力シート!F225</f>
        <v>0</v>
      </c>
      <c r="K59" s="297"/>
      <c r="L59" s="297"/>
      <c r="M59" s="297"/>
      <c r="N59" s="297"/>
      <c r="O59" s="297"/>
      <c r="P59" s="297"/>
      <c r="Q59" s="9"/>
      <c r="R59" s="9"/>
      <c r="S59" s="9"/>
      <c r="T59" s="539" t="s">
        <v>391</v>
      </c>
      <c r="U59" s="539"/>
      <c r="V59" s="539"/>
      <c r="W59" s="539"/>
      <c r="X59" s="297">
        <f>入力シート!Q225</f>
        <v>0</v>
      </c>
      <c r="Y59" s="297"/>
      <c r="Z59" s="297"/>
      <c r="AA59" s="297"/>
      <c r="AB59" s="297"/>
      <c r="AC59" s="297"/>
      <c r="AD59" s="297"/>
      <c r="AE59" s="297"/>
      <c r="AF59" s="112"/>
      <c r="AG59" s="9"/>
      <c r="AH59" s="9"/>
    </row>
    <row r="60" spans="3:35">
      <c r="F60" s="101"/>
      <c r="G60" s="101"/>
      <c r="H60" s="101"/>
      <c r="I60" s="101"/>
      <c r="T60" s="101"/>
      <c r="U60" s="101"/>
      <c r="V60" s="101"/>
      <c r="W60" s="101"/>
      <c r="AF60" s="12"/>
    </row>
    <row r="61" spans="3:35">
      <c r="F61" s="539" t="s">
        <v>390</v>
      </c>
      <c r="G61" s="539"/>
      <c r="H61" s="539"/>
      <c r="I61" s="539"/>
      <c r="J61" s="297">
        <f>入力シート!F226</f>
        <v>0</v>
      </c>
      <c r="K61" s="297"/>
      <c r="L61" s="297"/>
      <c r="M61" s="297"/>
      <c r="N61" s="297"/>
      <c r="O61" s="297"/>
      <c r="P61" s="297"/>
      <c r="Q61" s="9"/>
      <c r="R61" s="9"/>
      <c r="S61" s="9"/>
      <c r="T61" s="539" t="s">
        <v>391</v>
      </c>
      <c r="U61" s="539"/>
      <c r="V61" s="539"/>
      <c r="W61" s="539"/>
      <c r="X61" s="297">
        <f>入力シート!Q226</f>
        <v>0</v>
      </c>
      <c r="Y61" s="297"/>
      <c r="Z61" s="297"/>
      <c r="AA61" s="297"/>
      <c r="AB61" s="297"/>
      <c r="AC61" s="297"/>
      <c r="AD61" s="297"/>
      <c r="AE61" s="297"/>
      <c r="AF61" s="112"/>
      <c r="AG61" s="9"/>
      <c r="AH61" s="9"/>
    </row>
    <row r="62" spans="3:35">
      <c r="F62" s="101"/>
      <c r="G62" s="101"/>
      <c r="H62" s="101"/>
      <c r="I62" s="101"/>
      <c r="J62" s="9"/>
      <c r="K62" s="9"/>
      <c r="L62" s="9"/>
      <c r="M62" s="9"/>
      <c r="N62" s="9"/>
      <c r="O62" s="9"/>
      <c r="P62" s="9"/>
      <c r="Q62" s="9"/>
      <c r="R62" s="9"/>
      <c r="S62" s="9"/>
      <c r="T62" s="101"/>
      <c r="U62" s="101"/>
      <c r="V62" s="101"/>
      <c r="W62" s="101"/>
      <c r="X62" s="9"/>
      <c r="Y62" s="9"/>
      <c r="Z62" s="9"/>
      <c r="AA62" s="9"/>
      <c r="AB62" s="9"/>
      <c r="AC62" s="9"/>
      <c r="AD62" s="9"/>
      <c r="AE62" s="9"/>
      <c r="AF62" s="9"/>
      <c r="AG62" s="9"/>
      <c r="AH62" s="9"/>
    </row>
    <row r="63" spans="3:35">
      <c r="F63" s="101"/>
      <c r="G63" s="101"/>
      <c r="H63" s="101"/>
      <c r="I63" s="101"/>
      <c r="J63" s="9"/>
      <c r="K63" s="9"/>
      <c r="L63" s="9"/>
      <c r="M63" s="9"/>
      <c r="N63" s="9"/>
      <c r="O63" s="9"/>
      <c r="P63" s="9"/>
      <c r="Q63" s="9"/>
      <c r="R63" s="9"/>
      <c r="S63" s="9"/>
      <c r="T63" s="101"/>
      <c r="U63" s="101"/>
      <c r="V63" s="101"/>
      <c r="W63" s="101"/>
      <c r="X63" s="9"/>
      <c r="Y63" s="9"/>
      <c r="Z63" s="9"/>
      <c r="AA63" s="9"/>
      <c r="AB63" s="9"/>
      <c r="AC63" s="9"/>
      <c r="AD63" s="9"/>
      <c r="AE63" s="9"/>
      <c r="AF63" s="9"/>
      <c r="AG63" s="9"/>
      <c r="AH63" s="9"/>
    </row>
    <row r="64" spans="3:35">
      <c r="F64" s="101"/>
      <c r="G64" s="101"/>
      <c r="H64" s="101"/>
      <c r="I64" s="101"/>
      <c r="J64" s="9"/>
      <c r="K64" s="9"/>
      <c r="L64" s="9"/>
      <c r="M64" s="9"/>
      <c r="N64" s="9"/>
      <c r="O64" s="9"/>
      <c r="P64" s="9"/>
      <c r="Q64" s="9"/>
      <c r="R64" s="9"/>
      <c r="S64" s="9"/>
      <c r="T64" s="101"/>
      <c r="U64" s="101"/>
      <c r="V64" s="101"/>
      <c r="W64" s="101"/>
      <c r="X64" s="9"/>
      <c r="Y64" s="9"/>
      <c r="Z64" s="9"/>
      <c r="AA64" s="9"/>
      <c r="AB64" s="9"/>
      <c r="AC64" s="9"/>
      <c r="AD64" s="9"/>
      <c r="AE64" s="9"/>
      <c r="AF64" s="9"/>
      <c r="AG64" s="9"/>
      <c r="AH64" s="9"/>
    </row>
    <row r="65" spans="2:35">
      <c r="F65" s="101"/>
      <c r="G65" s="101"/>
      <c r="H65" s="101"/>
      <c r="I65" s="101"/>
      <c r="J65" s="9"/>
      <c r="K65" s="9"/>
      <c r="L65" s="9"/>
      <c r="M65" s="9"/>
      <c r="N65" s="9"/>
      <c r="O65" s="9"/>
      <c r="P65" s="9"/>
      <c r="Q65" s="9"/>
      <c r="R65" s="9"/>
      <c r="S65" s="9"/>
      <c r="T65" s="101"/>
      <c r="U65" s="101"/>
      <c r="V65" s="101"/>
      <c r="W65" s="101"/>
      <c r="X65" s="9"/>
      <c r="Y65" s="9"/>
      <c r="Z65" s="9"/>
      <c r="AA65" s="9"/>
      <c r="AB65" s="9"/>
      <c r="AC65" s="9"/>
      <c r="AD65" s="9"/>
      <c r="AE65" s="9"/>
      <c r="AF65" s="9"/>
      <c r="AG65" s="9"/>
      <c r="AH65" s="9"/>
    </row>
    <row r="66" spans="2:35">
      <c r="B66" s="876" t="s">
        <v>392</v>
      </c>
      <c r="C66" s="876"/>
      <c r="D66" s="877" t="s">
        <v>393</v>
      </c>
      <c r="E66" s="877"/>
      <c r="F66" s="877"/>
      <c r="G66" s="877"/>
      <c r="H66" s="877"/>
      <c r="I66" s="877"/>
      <c r="J66" s="877"/>
      <c r="K66" s="877"/>
      <c r="L66" s="877"/>
      <c r="M66" s="877"/>
      <c r="N66" s="877"/>
      <c r="O66" s="877"/>
      <c r="P66" s="877"/>
      <c r="Q66" s="877"/>
      <c r="R66" s="877"/>
      <c r="S66" s="877"/>
      <c r="T66" s="877"/>
      <c r="U66" s="877"/>
      <c r="V66" s="877"/>
      <c r="W66" s="877"/>
      <c r="X66" s="877"/>
      <c r="Y66" s="877"/>
      <c r="Z66" s="877"/>
      <c r="AA66" s="877"/>
      <c r="AB66" s="877"/>
      <c r="AC66" s="877"/>
      <c r="AD66" s="877"/>
      <c r="AE66" s="877"/>
      <c r="AF66" s="877"/>
      <c r="AG66" s="877"/>
      <c r="AH66" s="877"/>
      <c r="AI66" s="877"/>
    </row>
    <row r="67" spans="2:35">
      <c r="B67" s="113"/>
      <c r="C67" s="113"/>
      <c r="D67" s="877"/>
      <c r="E67" s="877"/>
      <c r="F67" s="877"/>
      <c r="G67" s="877"/>
      <c r="H67" s="877"/>
      <c r="I67" s="877"/>
      <c r="J67" s="877"/>
      <c r="K67" s="877"/>
      <c r="L67" s="877"/>
      <c r="M67" s="877"/>
      <c r="N67" s="877"/>
      <c r="O67" s="877"/>
      <c r="P67" s="877"/>
      <c r="Q67" s="877"/>
      <c r="R67" s="877"/>
      <c r="S67" s="877"/>
      <c r="T67" s="877"/>
      <c r="U67" s="877"/>
      <c r="V67" s="877"/>
      <c r="W67" s="877"/>
      <c r="X67" s="877"/>
      <c r="Y67" s="877"/>
      <c r="Z67" s="877"/>
      <c r="AA67" s="877"/>
      <c r="AB67" s="877"/>
      <c r="AC67" s="877"/>
      <c r="AD67" s="877"/>
      <c r="AE67" s="877"/>
      <c r="AF67" s="877"/>
      <c r="AG67" s="877"/>
      <c r="AH67" s="877"/>
      <c r="AI67" s="877"/>
    </row>
    <row r="68" spans="2:35">
      <c r="B68" s="114"/>
      <c r="C68" s="114"/>
      <c r="D68" s="877"/>
      <c r="E68" s="877"/>
      <c r="F68" s="877"/>
      <c r="G68" s="877"/>
      <c r="H68" s="877"/>
      <c r="I68" s="877"/>
      <c r="J68" s="877"/>
      <c r="K68" s="877"/>
      <c r="L68" s="877"/>
      <c r="M68" s="877"/>
      <c r="N68" s="877"/>
      <c r="O68" s="877"/>
      <c r="P68" s="877"/>
      <c r="Q68" s="877"/>
      <c r="R68" s="877"/>
      <c r="S68" s="877"/>
      <c r="T68" s="877"/>
      <c r="U68" s="877"/>
      <c r="V68" s="877"/>
      <c r="W68" s="877"/>
      <c r="X68" s="877"/>
      <c r="Y68" s="877"/>
      <c r="Z68" s="877"/>
      <c r="AA68" s="877"/>
      <c r="AB68" s="877"/>
      <c r="AC68" s="877"/>
      <c r="AD68" s="877"/>
      <c r="AE68" s="877"/>
      <c r="AF68" s="877"/>
      <c r="AG68" s="877"/>
      <c r="AH68" s="877"/>
      <c r="AI68" s="877"/>
    </row>
  </sheetData>
  <sheetProtection sheet="1" selectLockedCells="1" selectUnlockedCells="1"/>
  <mergeCells count="118">
    <mergeCell ref="B66:C66"/>
    <mergeCell ref="D66:AI68"/>
    <mergeCell ref="E58:J58"/>
    <mergeCell ref="F59:I59"/>
    <mergeCell ref="J59:P59"/>
    <mergeCell ref="T59:W59"/>
    <mergeCell ref="X59:AE59"/>
    <mergeCell ref="F61:I61"/>
    <mergeCell ref="J61:P61"/>
    <mergeCell ref="T61:W61"/>
    <mergeCell ref="X61:AE61"/>
    <mergeCell ref="F33:AH33"/>
    <mergeCell ref="F41:AH41"/>
    <mergeCell ref="F42:AH42"/>
    <mergeCell ref="F43:AH43"/>
    <mergeCell ref="F44:AH44"/>
    <mergeCell ref="F45:AH45"/>
    <mergeCell ref="F53:M53"/>
    <mergeCell ref="D56:AI56"/>
    <mergeCell ref="D57:K57"/>
    <mergeCell ref="L57:O57"/>
    <mergeCell ref="F34:AH34"/>
    <mergeCell ref="F35:AH35"/>
    <mergeCell ref="F36:AH36"/>
    <mergeCell ref="F37:AH37"/>
    <mergeCell ref="F46:AH46"/>
    <mergeCell ref="F47:AH47"/>
    <mergeCell ref="F48:AH48"/>
    <mergeCell ref="F49:AH49"/>
    <mergeCell ref="F38:AH38"/>
    <mergeCell ref="F50:AH50"/>
    <mergeCell ref="F23:M23"/>
    <mergeCell ref="O23:U23"/>
    <mergeCell ref="V23:AA23"/>
    <mergeCell ref="V24:AA24"/>
    <mergeCell ref="F26:N26"/>
    <mergeCell ref="F29:AH29"/>
    <mergeCell ref="F30:AH30"/>
    <mergeCell ref="F31:AH31"/>
    <mergeCell ref="F32:AH32"/>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5"/>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Q68"/>
  <sheetViews>
    <sheetView showZeros="0" view="pageBreakPreview" zoomScale="90" zoomScaleNormal="90" zoomScaleSheetLayoutView="90" workbookViewId="0">
      <selection activeCell="AN13" sqref="AN13:AQ13"/>
    </sheetView>
  </sheetViews>
  <sheetFormatPr defaultColWidth="2.42578125" defaultRowHeight="18.75"/>
  <cols>
    <col min="1" max="1" width="4" style="24" bestFit="1" customWidth="1"/>
    <col min="2" max="4" width="2.42578125" style="24"/>
    <col min="5" max="19" width="2.42578125" style="24" customWidth="1"/>
    <col min="20" max="16384" width="2.42578125" style="24"/>
  </cols>
  <sheetData>
    <row r="1" spans="1:43">
      <c r="B1" s="854" t="s">
        <v>374</v>
      </c>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row>
    <row r="2" spans="1:43">
      <c r="B2" s="854" t="s">
        <v>394</v>
      </c>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row>
    <row r="6" spans="1:43" ht="22.5" customHeight="1">
      <c r="B6" s="857" t="s">
        <v>376</v>
      </c>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c r="AE6" s="857"/>
      <c r="AF6" s="857"/>
      <c r="AG6" s="857"/>
      <c r="AH6" s="857"/>
      <c r="AI6" s="857"/>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377</v>
      </c>
      <c r="B10" s="9"/>
      <c r="C10" s="24" t="s">
        <v>395</v>
      </c>
      <c r="AJ10" s="297" t="s">
        <v>379</v>
      </c>
      <c r="AK10" s="297"/>
      <c r="AL10" s="297"/>
      <c r="AM10" s="297"/>
      <c r="AN10" s="297" t="s">
        <v>112</v>
      </c>
      <c r="AO10" s="297"/>
      <c r="AP10" s="297"/>
      <c r="AQ10" s="297"/>
    </row>
    <row r="11" spans="1:43" ht="13.5" customHeight="1">
      <c r="A11" s="24">
        <v>1</v>
      </c>
      <c r="D11" s="105" t="str">
        <f>IF(E11="","","①")</f>
        <v/>
      </c>
      <c r="E11" s="865" t="str">
        <f>IF(VLOOKUP(A11,入力シート!$B$99:$K$108,3,FALSE)="","",VLOOKUP(A11,入力シート!$B$99:$K$108,3,FALSE))</f>
        <v/>
      </c>
      <c r="F11" s="865"/>
      <c r="G11" s="865"/>
      <c r="H11" s="865"/>
      <c r="I11" s="865"/>
      <c r="J11" s="865"/>
      <c r="K11" s="865"/>
      <c r="L11" s="865"/>
      <c r="M11" s="865"/>
      <c r="N11" s="865"/>
      <c r="O11" s="865"/>
      <c r="P11" s="865"/>
      <c r="Q11" s="866"/>
      <c r="R11" s="866"/>
      <c r="S11" s="866"/>
      <c r="T11" s="867" t="str">
        <f>IF(ISNA(VLOOKUP(A11,入力シート!$B$99:$AL$108,28,FALSE)),"",VLOOKUP(A11,入力シート!$B$99:$AL$108,28,FALSE))</f>
        <v/>
      </c>
      <c r="U11" s="867"/>
      <c r="V11" s="867"/>
      <c r="W11" s="867"/>
      <c r="X11" s="867"/>
      <c r="Y11" s="868"/>
      <c r="Z11" s="868"/>
      <c r="AA11" s="868"/>
      <c r="AB11" s="868"/>
      <c r="AC11" s="868"/>
      <c r="AD11" s="868"/>
      <c r="AE11" s="868"/>
      <c r="AF11" s="868"/>
      <c r="AG11" s="869"/>
      <c r="AH11" s="869"/>
      <c r="AI11" s="869"/>
      <c r="AJ11" s="870" t="str">
        <f>IF(ISNA(VLOOKUP(A11,入力シート!$B$99:$BF$108,43,FALSE)),"",VLOOKUP(A11,入力シート!$B$99:$BF$108,43,FALSE))</f>
        <v/>
      </c>
      <c r="AK11" s="870"/>
      <c r="AL11" s="870"/>
      <c r="AM11" s="870"/>
      <c r="AN11" s="870" t="str">
        <f>IF(ISNA(VLOOKUP(A11,入力シート!$B$99:$BF$108,38,FALSE)),"",VLOOKUP(A11,入力シート!$B$99:$BF$108,38,FALSE))</f>
        <v/>
      </c>
      <c r="AO11" s="870"/>
      <c r="AP11" s="870"/>
      <c r="AQ11" s="870"/>
    </row>
    <row r="12" spans="1:43" ht="13.5" customHeight="1">
      <c r="A12" s="24">
        <v>2</v>
      </c>
      <c r="D12" s="105" t="str">
        <f>IF(E12="","","②")</f>
        <v/>
      </c>
      <c r="E12" s="865" t="str">
        <f>IF(VLOOKUP(A12,入力シート!$B$99:$K$108,3,FALSE)="","",VLOOKUP(A12,入力シート!$B$99:$K$108,3,FALSE))</f>
        <v/>
      </c>
      <c r="F12" s="865"/>
      <c r="G12" s="865"/>
      <c r="H12" s="865"/>
      <c r="I12" s="865"/>
      <c r="J12" s="865"/>
      <c r="K12" s="865"/>
      <c r="L12" s="865"/>
      <c r="M12" s="865"/>
      <c r="N12" s="865"/>
      <c r="O12" s="865"/>
      <c r="P12" s="865"/>
      <c r="Q12" s="866"/>
      <c r="R12" s="866"/>
      <c r="S12" s="866"/>
      <c r="T12" s="867" t="str">
        <f>IF(ISNA(VLOOKUP(A12,入力シート!$B$99:$AL$108,28,FALSE)),"",VLOOKUP(A12,入力シート!$B$99:$AL$108,28,FALSE))</f>
        <v/>
      </c>
      <c r="U12" s="867"/>
      <c r="V12" s="867"/>
      <c r="W12" s="867"/>
      <c r="X12" s="867"/>
      <c r="Y12" s="868"/>
      <c r="Z12" s="868"/>
      <c r="AA12" s="868"/>
      <c r="AB12" s="868"/>
      <c r="AC12" s="868"/>
      <c r="AD12" s="868"/>
      <c r="AE12" s="868"/>
      <c r="AF12" s="868"/>
      <c r="AG12" s="869"/>
      <c r="AH12" s="869"/>
      <c r="AI12" s="869"/>
      <c r="AJ12" s="870" t="str">
        <f>IF(ISNA(VLOOKUP(A12,入力シート!$B$99:$BF$108,43,FALSE)),"",VLOOKUP(A12,入力シート!$B$99:$BF$108,43,FALSE))</f>
        <v/>
      </c>
      <c r="AK12" s="870"/>
      <c r="AL12" s="870"/>
      <c r="AM12" s="870"/>
      <c r="AN12" s="870" t="str">
        <f>IF(ISNA(VLOOKUP(A12,入力シート!$B$99:$BF$108,38,FALSE)),"",VLOOKUP(A12,入力シート!$B$99:$BF$108,38,FALSE))</f>
        <v/>
      </c>
      <c r="AO12" s="870"/>
      <c r="AP12" s="870"/>
      <c r="AQ12" s="870"/>
    </row>
    <row r="13" spans="1:43" ht="13.5" customHeight="1">
      <c r="A13" s="24">
        <v>3</v>
      </c>
      <c r="D13" s="105" t="str">
        <f>IF(E13="","","③")</f>
        <v/>
      </c>
      <c r="E13" s="865" t="str">
        <f>IF(VLOOKUP(A13,入力シート!$B$99:$K$108,3,FALSE)="","",VLOOKUP(A13,入力シート!$B$99:$K$108,3,FALSE))</f>
        <v/>
      </c>
      <c r="F13" s="865"/>
      <c r="G13" s="865"/>
      <c r="H13" s="865"/>
      <c r="I13" s="865"/>
      <c r="J13" s="865"/>
      <c r="K13" s="865"/>
      <c r="L13" s="865"/>
      <c r="M13" s="865"/>
      <c r="N13" s="865"/>
      <c r="O13" s="865"/>
      <c r="P13" s="865"/>
      <c r="Q13" s="866"/>
      <c r="R13" s="866"/>
      <c r="S13" s="866"/>
      <c r="T13" s="867" t="str">
        <f>IF(ISNA(VLOOKUP(A13,入力シート!$B$99:$AL$108,28,FALSE)),"",VLOOKUP(A13,入力シート!$B$99:$AL$108,28,FALSE))</f>
        <v/>
      </c>
      <c r="U13" s="867"/>
      <c r="V13" s="867"/>
      <c r="W13" s="867"/>
      <c r="X13" s="867"/>
      <c r="Y13" s="868"/>
      <c r="Z13" s="868"/>
      <c r="AA13" s="868"/>
      <c r="AB13" s="868"/>
      <c r="AC13" s="868"/>
      <c r="AD13" s="868"/>
      <c r="AE13" s="868"/>
      <c r="AF13" s="868"/>
      <c r="AG13" s="869"/>
      <c r="AH13" s="869"/>
      <c r="AI13" s="869"/>
      <c r="AJ13" s="870" t="str">
        <f>IF(ISNA(VLOOKUP(A13,入力シート!$B$99:$BF$108,43,FALSE)),"",VLOOKUP(A13,入力シート!$B$99:$BF$108,43,FALSE))</f>
        <v/>
      </c>
      <c r="AK13" s="870"/>
      <c r="AL13" s="870"/>
      <c r="AM13" s="870"/>
      <c r="AN13" s="870" t="str">
        <f>IF(ISNA(VLOOKUP(A13,入力シート!$B$99:$BF$108,38,FALSE)),"",VLOOKUP(A13,入力シート!$B$99:$BF$108,38,FALSE))</f>
        <v/>
      </c>
      <c r="AO13" s="870"/>
      <c r="AP13" s="870"/>
      <c r="AQ13" s="870"/>
    </row>
    <row r="14" spans="1:43" ht="13.5" customHeight="1">
      <c r="A14" s="24">
        <v>4</v>
      </c>
      <c r="D14" s="105" t="str">
        <f>IF(E14="","","④")</f>
        <v/>
      </c>
      <c r="E14" s="865" t="str">
        <f>IF(VLOOKUP(A14,入力シート!$B$99:$K$108,3,FALSE)="","",VLOOKUP(A14,入力シート!$B$99:$K$108,3,FALSE))</f>
        <v/>
      </c>
      <c r="F14" s="865"/>
      <c r="G14" s="865"/>
      <c r="H14" s="865"/>
      <c r="I14" s="865"/>
      <c r="J14" s="865"/>
      <c r="K14" s="865"/>
      <c r="L14" s="865"/>
      <c r="M14" s="865"/>
      <c r="N14" s="865"/>
      <c r="O14" s="865"/>
      <c r="P14" s="865"/>
      <c r="Q14" s="866"/>
      <c r="R14" s="866"/>
      <c r="S14" s="866"/>
      <c r="T14" s="867" t="str">
        <f>IF(ISNA(VLOOKUP(A14,入力シート!$B$99:$AL$108,28,FALSE)),"",VLOOKUP(A14,入力シート!$B$99:$AL$108,28,FALSE))</f>
        <v/>
      </c>
      <c r="U14" s="867"/>
      <c r="V14" s="867"/>
      <c r="W14" s="867"/>
      <c r="X14" s="867"/>
      <c r="Y14" s="868"/>
      <c r="Z14" s="868"/>
      <c r="AA14" s="868"/>
      <c r="AB14" s="868"/>
      <c r="AC14" s="868"/>
      <c r="AD14" s="868"/>
      <c r="AE14" s="868"/>
      <c r="AF14" s="868"/>
      <c r="AG14" s="869"/>
      <c r="AH14" s="869"/>
      <c r="AI14" s="869"/>
      <c r="AJ14" s="870" t="str">
        <f>IF(ISNA(VLOOKUP(A14,入力シート!$B$99:$BF$108,43,FALSE)),"",VLOOKUP(A14,入力シート!$B$99:$BF$108,43,FALSE))</f>
        <v/>
      </c>
      <c r="AK14" s="870"/>
      <c r="AL14" s="870"/>
      <c r="AM14" s="870"/>
      <c r="AN14" s="870" t="str">
        <f>IF(ISNA(VLOOKUP(A14,入力シート!$B$99:$BF$108,38,FALSE)),"",VLOOKUP(A14,入力シート!$B$99:$BF$108,38,FALSE))</f>
        <v/>
      </c>
      <c r="AO14" s="870"/>
      <c r="AP14" s="870"/>
      <c r="AQ14" s="870"/>
    </row>
    <row r="15" spans="1:43" ht="13.5" customHeight="1">
      <c r="A15" s="24">
        <v>5</v>
      </c>
      <c r="D15" s="105" t="str">
        <f>IF(E15="","","⑤")</f>
        <v/>
      </c>
      <c r="E15" s="865" t="str">
        <f>IF(VLOOKUP(A15,入力シート!$B$99:$K$108,3,FALSE)="","",VLOOKUP(A15,入力シート!$B$99:$K$108,3,FALSE))</f>
        <v/>
      </c>
      <c r="F15" s="865"/>
      <c r="G15" s="865"/>
      <c r="H15" s="865"/>
      <c r="I15" s="865"/>
      <c r="J15" s="865"/>
      <c r="K15" s="865"/>
      <c r="L15" s="865"/>
      <c r="M15" s="865"/>
      <c r="N15" s="865"/>
      <c r="O15" s="865"/>
      <c r="P15" s="865"/>
      <c r="Q15" s="866"/>
      <c r="R15" s="866"/>
      <c r="S15" s="866"/>
      <c r="T15" s="867" t="str">
        <f>IF(ISNA(VLOOKUP(A15,入力シート!$B$99:$AL$108,28,FALSE)),"",VLOOKUP(A15,入力シート!$B$99:$AL$108,28,FALSE))</f>
        <v/>
      </c>
      <c r="U15" s="867"/>
      <c r="V15" s="867"/>
      <c r="W15" s="867"/>
      <c r="X15" s="867"/>
      <c r="Y15" s="868"/>
      <c r="Z15" s="868"/>
      <c r="AA15" s="868"/>
      <c r="AB15" s="868"/>
      <c r="AC15" s="868"/>
      <c r="AD15" s="868"/>
      <c r="AE15" s="868"/>
      <c r="AF15" s="868"/>
      <c r="AG15" s="869"/>
      <c r="AH15" s="869"/>
      <c r="AI15" s="869"/>
      <c r="AJ15" s="870" t="str">
        <f>IF(ISNA(VLOOKUP(A15,入力シート!$B$99:$BF$108,43,FALSE)),"",VLOOKUP(A15,入力シート!$B$99:$BF$108,43,FALSE))</f>
        <v/>
      </c>
      <c r="AK15" s="870"/>
      <c r="AL15" s="870"/>
      <c r="AM15" s="870"/>
      <c r="AN15" s="870" t="str">
        <f>IF(ISNA(VLOOKUP(A15,入力シート!$B$99:$BF$108,38,FALSE)),"",VLOOKUP(A15,入力シート!$B$99:$BF$108,38,FALSE))</f>
        <v/>
      </c>
      <c r="AO15" s="870"/>
      <c r="AP15" s="870"/>
      <c r="AQ15" s="870"/>
    </row>
    <row r="16" spans="1:43" ht="13.5" customHeight="1">
      <c r="A16" s="24">
        <v>6</v>
      </c>
      <c r="D16" s="105" t="str">
        <f>IF(E16="","","⑥")</f>
        <v/>
      </c>
      <c r="E16" s="865" t="str">
        <f>IF(VLOOKUP(A16,入力シート!$B$99:$K$108,3,FALSE)="","",VLOOKUP(A16,入力シート!$B$99:$K$108,3,FALSE))</f>
        <v/>
      </c>
      <c r="F16" s="865"/>
      <c r="G16" s="865"/>
      <c r="H16" s="865"/>
      <c r="I16" s="865"/>
      <c r="J16" s="865"/>
      <c r="K16" s="865"/>
      <c r="L16" s="865"/>
      <c r="M16" s="865"/>
      <c r="N16" s="865"/>
      <c r="O16" s="865"/>
      <c r="P16" s="865"/>
      <c r="Q16" s="866"/>
      <c r="R16" s="866"/>
      <c r="S16" s="866"/>
      <c r="T16" s="867" t="str">
        <f>IF(ISNA(VLOOKUP(A16,入力シート!$B$99:$AL$108,28,FALSE)),"",VLOOKUP(A16,入力シート!$B$99:$AL$108,28,FALSE))</f>
        <v/>
      </c>
      <c r="U16" s="867"/>
      <c r="V16" s="867"/>
      <c r="W16" s="867"/>
      <c r="X16" s="867"/>
      <c r="Y16" s="868"/>
      <c r="Z16" s="868"/>
      <c r="AA16" s="868"/>
      <c r="AB16" s="868"/>
      <c r="AC16" s="868"/>
      <c r="AD16" s="868"/>
      <c r="AE16" s="868"/>
      <c r="AF16" s="868"/>
      <c r="AG16" s="869"/>
      <c r="AH16" s="869"/>
      <c r="AI16" s="869"/>
      <c r="AJ16" s="870" t="str">
        <f>IF(ISNA(VLOOKUP(A16,入力シート!$B$99:$BF$108,43,FALSE)),"",VLOOKUP(A16,入力シート!$B$99:$BF$108,43,FALSE))</f>
        <v/>
      </c>
      <c r="AK16" s="870"/>
      <c r="AL16" s="870"/>
      <c r="AM16" s="870"/>
      <c r="AN16" s="870" t="str">
        <f>IF(ISNA(VLOOKUP(A16,入力シート!$B$99:$BF$108,38,FALSE)),"",VLOOKUP(A16,入力シート!$B$99:$BF$108,38,FALSE))</f>
        <v/>
      </c>
      <c r="AO16" s="870"/>
      <c r="AP16" s="870"/>
      <c r="AQ16" s="870"/>
    </row>
    <row r="17" spans="1:43" ht="13.5" customHeight="1">
      <c r="A17" s="24">
        <v>7</v>
      </c>
      <c r="D17" s="105" t="str">
        <f>IF(E17="","","⑦")</f>
        <v/>
      </c>
      <c r="E17" s="865" t="str">
        <f>IF(VLOOKUP(A17,入力シート!$B$99:$K$108,3,FALSE)="","",VLOOKUP(A17,入力シート!$B$99:$K$108,3,FALSE))</f>
        <v/>
      </c>
      <c r="F17" s="865"/>
      <c r="G17" s="865"/>
      <c r="H17" s="865"/>
      <c r="I17" s="865"/>
      <c r="J17" s="865"/>
      <c r="K17" s="865"/>
      <c r="L17" s="865"/>
      <c r="M17" s="865"/>
      <c r="N17" s="865"/>
      <c r="O17" s="865"/>
      <c r="P17" s="865"/>
      <c r="Q17" s="866"/>
      <c r="R17" s="866"/>
      <c r="S17" s="866"/>
      <c r="T17" s="867" t="str">
        <f>IF(ISNA(VLOOKUP(A17,入力シート!$B$99:$AL$108,28,FALSE)),"",VLOOKUP(A17,入力シート!$B$99:$AL$108,28,FALSE))</f>
        <v/>
      </c>
      <c r="U17" s="867"/>
      <c r="V17" s="867"/>
      <c r="W17" s="867"/>
      <c r="X17" s="867"/>
      <c r="Y17" s="868"/>
      <c r="Z17" s="868"/>
      <c r="AA17" s="868"/>
      <c r="AB17" s="868"/>
      <c r="AC17" s="868"/>
      <c r="AD17" s="868"/>
      <c r="AE17" s="868"/>
      <c r="AF17" s="868"/>
      <c r="AG17" s="869"/>
      <c r="AH17" s="869"/>
      <c r="AI17" s="869"/>
      <c r="AJ17" s="870" t="str">
        <f>IF(ISNA(VLOOKUP(A17,入力シート!$B$99:$BF$108,43,FALSE)),"",VLOOKUP(A17,入力シート!$B$99:$BF$108,43,FALSE))</f>
        <v/>
      </c>
      <c r="AK17" s="870"/>
      <c r="AL17" s="870"/>
      <c r="AM17" s="870"/>
      <c r="AN17" s="870" t="str">
        <f>IF(ISNA(VLOOKUP(A17,入力シート!$B$99:$BF$108,38,FALSE)),"",VLOOKUP(A17,入力シート!$B$99:$BF$108,38,FALSE))</f>
        <v/>
      </c>
      <c r="AO17" s="870"/>
      <c r="AP17" s="870"/>
      <c r="AQ17" s="870"/>
    </row>
    <row r="18" spans="1:43" ht="13.5" customHeight="1">
      <c r="A18" s="24">
        <v>8</v>
      </c>
      <c r="D18" s="105" t="str">
        <f>IF(E18="","","⑧")</f>
        <v/>
      </c>
      <c r="E18" s="865" t="str">
        <f>IF(VLOOKUP(A18,入力シート!$B$99:$K$108,3,FALSE)="","",VLOOKUP(A18,入力シート!$B$99:$K$108,3,FALSE))</f>
        <v/>
      </c>
      <c r="F18" s="865"/>
      <c r="G18" s="865"/>
      <c r="H18" s="865"/>
      <c r="I18" s="865"/>
      <c r="J18" s="865"/>
      <c r="K18" s="865"/>
      <c r="L18" s="865"/>
      <c r="M18" s="865"/>
      <c r="N18" s="865"/>
      <c r="O18" s="865"/>
      <c r="P18" s="865"/>
      <c r="Q18" s="866"/>
      <c r="R18" s="866"/>
      <c r="S18" s="866"/>
      <c r="T18" s="867" t="str">
        <f>IF(ISNA(VLOOKUP(A18,入力シート!$B$99:$AL$108,28,FALSE)),"",VLOOKUP(A18,入力シート!$B$99:$AL$108,28,FALSE))</f>
        <v/>
      </c>
      <c r="U18" s="867"/>
      <c r="V18" s="867"/>
      <c r="W18" s="867"/>
      <c r="X18" s="867"/>
      <c r="Y18" s="868"/>
      <c r="Z18" s="868"/>
      <c r="AA18" s="868"/>
      <c r="AB18" s="868"/>
      <c r="AC18" s="868"/>
      <c r="AD18" s="868"/>
      <c r="AE18" s="868"/>
      <c r="AF18" s="868"/>
      <c r="AG18" s="869"/>
      <c r="AH18" s="869"/>
      <c r="AI18" s="869"/>
      <c r="AJ18" s="870" t="str">
        <f>IF(ISNA(VLOOKUP(A18,入力シート!$B$99:$BF$108,43,FALSE)),"",VLOOKUP(A18,入力シート!$B$99:$BF$108,43,FALSE))</f>
        <v/>
      </c>
      <c r="AK18" s="870"/>
      <c r="AL18" s="870"/>
      <c r="AM18" s="870"/>
      <c r="AN18" s="870" t="str">
        <f>IF(ISNA(VLOOKUP(A18,入力シート!$B$99:$BF$108,38,FALSE)),"",VLOOKUP(A18,入力シート!$B$99:$BF$108,38,FALSE))</f>
        <v/>
      </c>
      <c r="AO18" s="870"/>
      <c r="AP18" s="870"/>
      <c r="AQ18" s="870"/>
    </row>
    <row r="19" spans="1:43" ht="13.5" customHeight="1">
      <c r="A19" s="24">
        <v>9</v>
      </c>
      <c r="D19" s="105" t="str">
        <f>IF(E19="","","⑨")</f>
        <v/>
      </c>
      <c r="E19" s="865" t="str">
        <f>IF(VLOOKUP(A19,入力シート!$B$99:$K$108,3,FALSE)="","",VLOOKUP(A19,入力シート!$B$99:$K$108,3,FALSE))</f>
        <v/>
      </c>
      <c r="F19" s="865"/>
      <c r="G19" s="865"/>
      <c r="H19" s="865"/>
      <c r="I19" s="865"/>
      <c r="J19" s="865"/>
      <c r="K19" s="865"/>
      <c r="L19" s="865"/>
      <c r="M19" s="865"/>
      <c r="N19" s="865"/>
      <c r="O19" s="865"/>
      <c r="P19" s="865"/>
      <c r="Q19" s="866"/>
      <c r="R19" s="866"/>
      <c r="S19" s="866"/>
      <c r="T19" s="867" t="str">
        <f>IF(ISNA(VLOOKUP(A19,入力シート!$B$99:$AL$108,28,FALSE)),"",VLOOKUP(A19,入力シート!$B$99:$AL$108,28,FALSE))</f>
        <v/>
      </c>
      <c r="U19" s="867"/>
      <c r="V19" s="867"/>
      <c r="W19" s="867"/>
      <c r="X19" s="867"/>
      <c r="Y19" s="868"/>
      <c r="Z19" s="868"/>
      <c r="AA19" s="868"/>
      <c r="AB19" s="868"/>
      <c r="AC19" s="868"/>
      <c r="AD19" s="868"/>
      <c r="AE19" s="868"/>
      <c r="AF19" s="868"/>
      <c r="AG19" s="869"/>
      <c r="AH19" s="869"/>
      <c r="AI19" s="869"/>
      <c r="AJ19" s="870" t="str">
        <f>IF(ISNA(VLOOKUP(A19,入力シート!$B$99:$BF$108,43,FALSE)),"",VLOOKUP(A19,入力シート!$B$99:$BF$108,43,FALSE))</f>
        <v/>
      </c>
      <c r="AK19" s="870"/>
      <c r="AL19" s="870"/>
      <c r="AM19" s="870"/>
      <c r="AN19" s="870" t="str">
        <f>IF(ISNA(VLOOKUP(A19,入力シート!$B$99:$BF$108,38,FALSE)),"",VLOOKUP(A19,入力シート!$B$99:$BF$108,38,FALSE))</f>
        <v/>
      </c>
      <c r="AO19" s="870"/>
      <c r="AP19" s="870"/>
      <c r="AQ19" s="870"/>
    </row>
    <row r="20" spans="1:43">
      <c r="A20" s="24">
        <v>10</v>
      </c>
      <c r="D20" s="105" t="str">
        <f>IF(E20="","","⑩")</f>
        <v/>
      </c>
      <c r="E20" s="865" t="str">
        <f>IF(VLOOKUP(A20,入力シート!$B$99:$K$108,3,FALSE)="","",VLOOKUP(A20,入力シート!$B$99:$K$108,3,FALSE))</f>
        <v/>
      </c>
      <c r="F20" s="865"/>
      <c r="G20" s="865"/>
      <c r="H20" s="865"/>
      <c r="I20" s="865"/>
      <c r="J20" s="865"/>
      <c r="K20" s="865"/>
      <c r="L20" s="865"/>
      <c r="M20" s="865"/>
      <c r="N20" s="865"/>
      <c r="O20" s="865"/>
      <c r="P20" s="865"/>
      <c r="Q20" s="866"/>
      <c r="R20" s="866"/>
      <c r="S20" s="866"/>
      <c r="T20" s="867" t="str">
        <f>IF(ISNA(VLOOKUP(A20,入力シート!$B$99:$AL$108,28,FALSE)),"",VLOOKUP(A20,入力シート!$B$99:$AL$108,28,FALSE))</f>
        <v/>
      </c>
      <c r="U20" s="867"/>
      <c r="V20" s="867"/>
      <c r="W20" s="867"/>
      <c r="X20" s="867"/>
      <c r="Y20" s="868"/>
      <c r="Z20" s="868"/>
      <c r="AA20" s="868"/>
      <c r="AB20" s="868"/>
      <c r="AC20" s="868"/>
      <c r="AD20" s="868"/>
      <c r="AE20" s="868"/>
      <c r="AF20" s="868"/>
      <c r="AG20" s="869"/>
      <c r="AH20" s="869"/>
      <c r="AI20" s="869"/>
      <c r="AJ20" s="870" t="str">
        <f>IF(ISNA(VLOOKUP(A20,入力シート!$B$99:$BF$108,43,FALSE)),"",VLOOKUP(A20,入力シート!$B$99:$BF$108,43,FALSE))</f>
        <v/>
      </c>
      <c r="AK20" s="870"/>
      <c r="AL20" s="870"/>
      <c r="AM20" s="870"/>
      <c r="AN20" s="870" t="str">
        <f>IF(ISNA(VLOOKUP(A20,入力シート!$B$99:$BF$108,38,FALSE)),"",VLOOKUP(A20,入力シート!$B$99:$BF$108,38,FALSE))</f>
        <v/>
      </c>
      <c r="AO20" s="870"/>
      <c r="AP20" s="870"/>
      <c r="AQ20" s="870"/>
    </row>
    <row r="21" spans="1:43">
      <c r="D21" s="105"/>
      <c r="E21" s="106"/>
      <c r="F21" s="106"/>
      <c r="G21" s="106"/>
      <c r="H21" s="106"/>
      <c r="I21" s="106"/>
      <c r="J21" s="106"/>
      <c r="K21" s="106"/>
      <c r="L21" s="106"/>
      <c r="M21" s="106"/>
      <c r="N21" s="106"/>
      <c r="O21" s="106"/>
      <c r="P21" s="106"/>
      <c r="Q21" s="106"/>
      <c r="R21" s="106"/>
      <c r="S21" s="106"/>
      <c r="T21" s="106"/>
      <c r="U21" s="106"/>
      <c r="AG21" s="869"/>
      <c r="AH21" s="869"/>
      <c r="AI21" s="869"/>
      <c r="AJ21" s="870"/>
      <c r="AK21" s="870"/>
      <c r="AL21" s="870"/>
      <c r="AM21" s="870"/>
      <c r="AN21" s="870"/>
      <c r="AO21" s="870"/>
      <c r="AP21" s="870"/>
      <c r="AQ21" s="870"/>
    </row>
    <row r="22" spans="1:43">
      <c r="C22" s="24" t="s">
        <v>380</v>
      </c>
    </row>
    <row r="23" spans="1:43">
      <c r="F23" s="870">
        <f>SUM(AJ11:AM20)</f>
        <v>0</v>
      </c>
      <c r="G23" s="870"/>
      <c r="H23" s="870"/>
      <c r="I23" s="870"/>
      <c r="J23" s="870"/>
      <c r="K23" s="870"/>
      <c r="L23" s="870"/>
      <c r="M23" s="870"/>
      <c r="N23" s="24" t="s">
        <v>253</v>
      </c>
      <c r="O23" s="297" t="s">
        <v>381</v>
      </c>
      <c r="P23" s="297"/>
      <c r="Q23" s="297"/>
      <c r="R23" s="297"/>
      <c r="S23" s="297"/>
      <c r="T23" s="297"/>
      <c r="U23" s="297"/>
      <c r="V23" s="871">
        <f>SUM(AN11:AQ20)</f>
        <v>0</v>
      </c>
      <c r="W23" s="871"/>
      <c r="X23" s="871"/>
      <c r="Y23" s="871"/>
      <c r="Z23" s="871"/>
      <c r="AA23" s="871"/>
      <c r="AD23" s="107"/>
      <c r="AE23" s="107"/>
    </row>
    <row r="24" spans="1:43">
      <c r="F24" s="108"/>
      <c r="G24" s="108"/>
      <c r="H24" s="108"/>
      <c r="I24" s="108"/>
      <c r="J24" s="108"/>
      <c r="K24" s="108"/>
      <c r="L24" s="108"/>
      <c r="M24" s="108"/>
      <c r="V24" s="870"/>
      <c r="W24" s="870"/>
      <c r="X24" s="870"/>
      <c r="Y24" s="870"/>
      <c r="Z24" s="870"/>
      <c r="AA24" s="870"/>
      <c r="AB24" s="108"/>
      <c r="AC24" s="108"/>
      <c r="AD24" s="107"/>
      <c r="AE24" s="107"/>
    </row>
    <row r="25" spans="1:43">
      <c r="C25" s="24" t="s">
        <v>382</v>
      </c>
    </row>
    <row r="26" spans="1:43">
      <c r="F26" s="872">
        <f>MAX(入力シート!U99:AB108)</f>
        <v>0</v>
      </c>
      <c r="G26" s="872"/>
      <c r="H26" s="872"/>
      <c r="I26" s="872"/>
      <c r="J26" s="872"/>
      <c r="K26" s="872"/>
      <c r="L26" s="872"/>
      <c r="M26" s="872"/>
      <c r="N26" s="872"/>
    </row>
    <row r="28" spans="1:43">
      <c r="C28" s="24" t="s">
        <v>396</v>
      </c>
    </row>
    <row r="29" spans="1:43">
      <c r="D29" s="105" t="str">
        <f>D11</f>
        <v/>
      </c>
      <c r="E29" s="110"/>
      <c r="F29" s="873" t="str">
        <f>IF(D29="","",入力シート!BB99)</f>
        <v/>
      </c>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110"/>
    </row>
    <row r="30" spans="1:43">
      <c r="D30" s="105" t="str">
        <f t="shared" ref="D30:D38" si="0">D12</f>
        <v/>
      </c>
      <c r="E30" s="110"/>
      <c r="F30" s="873" t="str">
        <f>IF(D30="","",入力シート!BB100)</f>
        <v/>
      </c>
      <c r="G30" s="873"/>
      <c r="H30" s="873"/>
      <c r="I30" s="873"/>
      <c r="J30" s="873"/>
      <c r="K30" s="873"/>
      <c r="L30" s="873"/>
      <c r="M30" s="873"/>
      <c r="N30" s="873"/>
      <c r="O30" s="873"/>
      <c r="P30" s="873"/>
      <c r="Q30" s="873"/>
      <c r="R30" s="873"/>
      <c r="S30" s="873"/>
      <c r="T30" s="873"/>
      <c r="U30" s="873"/>
      <c r="V30" s="873"/>
      <c r="W30" s="873"/>
      <c r="X30" s="873"/>
      <c r="Y30" s="873"/>
      <c r="Z30" s="873"/>
      <c r="AA30" s="873"/>
      <c r="AB30" s="873"/>
      <c r="AC30" s="873"/>
      <c r="AD30" s="873"/>
      <c r="AE30" s="873"/>
      <c r="AF30" s="873"/>
      <c r="AG30" s="873"/>
      <c r="AH30" s="873"/>
      <c r="AI30" s="110"/>
    </row>
    <row r="31" spans="1:43">
      <c r="D31" s="105" t="str">
        <f t="shared" si="0"/>
        <v/>
      </c>
      <c r="E31" s="110"/>
      <c r="F31" s="873" t="str">
        <f>IF(D31="","",入力シート!BB101)</f>
        <v/>
      </c>
      <c r="G31" s="873"/>
      <c r="H31" s="873"/>
      <c r="I31" s="873"/>
      <c r="J31" s="873"/>
      <c r="K31" s="873"/>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110"/>
    </row>
    <row r="32" spans="1:43">
      <c r="D32" s="105" t="str">
        <f t="shared" si="0"/>
        <v/>
      </c>
      <c r="E32" s="110"/>
      <c r="F32" s="873" t="str">
        <f>IF(D32="","",入力シート!BB102)</f>
        <v/>
      </c>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110"/>
    </row>
    <row r="33" spans="3:35">
      <c r="D33" s="105" t="str">
        <f t="shared" si="0"/>
        <v/>
      </c>
      <c r="E33" s="110"/>
      <c r="F33" s="873" t="str">
        <f>IF(D33="","",入力シート!BB103)</f>
        <v/>
      </c>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110"/>
    </row>
    <row r="34" spans="3:35">
      <c r="D34" s="105" t="str">
        <f t="shared" si="0"/>
        <v/>
      </c>
      <c r="E34" s="110"/>
      <c r="F34" s="873" t="str">
        <f>IF(D34="","",入力シート!BB104)</f>
        <v/>
      </c>
      <c r="G34" s="873"/>
      <c r="H34" s="873"/>
      <c r="I34" s="873"/>
      <c r="J34" s="873"/>
      <c r="K34" s="873"/>
      <c r="L34" s="873"/>
      <c r="M34" s="873"/>
      <c r="N34" s="873"/>
      <c r="O34" s="873"/>
      <c r="P34" s="873"/>
      <c r="Q34" s="873"/>
      <c r="R34" s="873"/>
      <c r="S34" s="873"/>
      <c r="T34" s="873"/>
      <c r="U34" s="873"/>
      <c r="V34" s="873"/>
      <c r="W34" s="873"/>
      <c r="X34" s="873"/>
      <c r="Y34" s="873"/>
      <c r="Z34" s="873"/>
      <c r="AA34" s="873"/>
      <c r="AB34" s="873"/>
      <c r="AC34" s="873"/>
      <c r="AD34" s="873"/>
      <c r="AE34" s="873"/>
      <c r="AF34" s="873"/>
      <c r="AG34" s="873"/>
      <c r="AH34" s="873"/>
      <c r="AI34" s="110"/>
    </row>
    <row r="35" spans="3:35">
      <c r="D35" s="105" t="str">
        <f t="shared" si="0"/>
        <v/>
      </c>
      <c r="E35" s="110"/>
      <c r="F35" s="873" t="str">
        <f>IF(D35="","",入力シート!BB105)</f>
        <v/>
      </c>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110"/>
    </row>
    <row r="36" spans="3:35">
      <c r="D36" s="105" t="str">
        <f>D18</f>
        <v/>
      </c>
      <c r="E36" s="110"/>
      <c r="F36" s="873" t="str">
        <f>IF(D36="","",入力シート!BB106)</f>
        <v/>
      </c>
      <c r="G36" s="873"/>
      <c r="H36" s="873"/>
      <c r="I36" s="873"/>
      <c r="J36" s="873"/>
      <c r="K36" s="873"/>
      <c r="L36" s="873"/>
      <c r="M36" s="873"/>
      <c r="N36" s="873"/>
      <c r="O36" s="873"/>
      <c r="P36" s="873"/>
      <c r="Q36" s="873"/>
      <c r="R36" s="873"/>
      <c r="S36" s="873"/>
      <c r="T36" s="873"/>
      <c r="U36" s="873"/>
      <c r="V36" s="873"/>
      <c r="W36" s="873"/>
      <c r="X36" s="873"/>
      <c r="Y36" s="873"/>
      <c r="Z36" s="873"/>
      <c r="AA36" s="873"/>
      <c r="AB36" s="873"/>
      <c r="AC36" s="873"/>
      <c r="AD36" s="873"/>
      <c r="AE36" s="873"/>
      <c r="AF36" s="873"/>
      <c r="AG36" s="873"/>
      <c r="AH36" s="873"/>
      <c r="AI36" s="110"/>
    </row>
    <row r="37" spans="3:35">
      <c r="D37" s="105" t="str">
        <f>D19</f>
        <v/>
      </c>
      <c r="E37" s="110"/>
      <c r="F37" s="873" t="str">
        <f>IF(D37="","",入力シート!BB107)</f>
        <v/>
      </c>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110"/>
    </row>
    <row r="38" spans="3:35">
      <c r="D38" s="105" t="str">
        <f t="shared" si="0"/>
        <v/>
      </c>
      <c r="E38" s="110"/>
      <c r="F38" s="873" t="str">
        <f>IF(D38="","",入力シート!BB108)</f>
        <v/>
      </c>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row>
    <row r="40" spans="3:35">
      <c r="C40" s="24" t="s">
        <v>397</v>
      </c>
    </row>
    <row r="41" spans="3:35">
      <c r="D41" s="105" t="str">
        <f>D11</f>
        <v/>
      </c>
      <c r="E41" s="110"/>
      <c r="F41" s="873" t="str">
        <f>IF(D41="","",入力シート!AW99)</f>
        <v/>
      </c>
      <c r="G41" s="873"/>
      <c r="H41" s="873"/>
      <c r="I41" s="873"/>
      <c r="J41" s="873"/>
      <c r="K41" s="873"/>
      <c r="L41" s="873"/>
      <c r="M41" s="873"/>
      <c r="N41" s="873"/>
      <c r="O41" s="873"/>
      <c r="P41" s="873"/>
      <c r="Q41" s="873"/>
      <c r="R41" s="873"/>
      <c r="S41" s="873"/>
      <c r="T41" s="873"/>
      <c r="U41" s="873"/>
      <c r="V41" s="873"/>
      <c r="W41" s="873"/>
      <c r="X41" s="873"/>
      <c r="Y41" s="873"/>
      <c r="Z41" s="873"/>
      <c r="AA41" s="873"/>
      <c r="AB41" s="873"/>
      <c r="AC41" s="873"/>
      <c r="AD41" s="873"/>
      <c r="AE41" s="873"/>
      <c r="AF41" s="873"/>
      <c r="AG41" s="873"/>
      <c r="AH41" s="873"/>
      <c r="AI41" s="110"/>
    </row>
    <row r="42" spans="3:35">
      <c r="D42" s="105" t="str">
        <f>D12</f>
        <v/>
      </c>
      <c r="E42" s="110"/>
      <c r="F42" s="873" t="str">
        <f>IF(D42="","",入力シート!AW100)</f>
        <v/>
      </c>
      <c r="G42" s="873"/>
      <c r="H42" s="873"/>
      <c r="I42" s="873"/>
      <c r="J42" s="873"/>
      <c r="K42" s="873"/>
      <c r="L42" s="873"/>
      <c r="M42" s="873"/>
      <c r="N42" s="873"/>
      <c r="O42" s="873"/>
      <c r="P42" s="873"/>
      <c r="Q42" s="873"/>
      <c r="R42" s="873"/>
      <c r="S42" s="873"/>
      <c r="T42" s="873"/>
      <c r="U42" s="873"/>
      <c r="V42" s="873"/>
      <c r="W42" s="873"/>
      <c r="X42" s="873"/>
      <c r="Y42" s="873"/>
      <c r="Z42" s="873"/>
      <c r="AA42" s="873"/>
      <c r="AB42" s="873"/>
      <c r="AC42" s="873"/>
      <c r="AD42" s="873"/>
      <c r="AE42" s="873"/>
      <c r="AF42" s="873"/>
      <c r="AG42" s="873"/>
      <c r="AH42" s="873"/>
      <c r="AI42" s="110"/>
    </row>
    <row r="43" spans="3:35">
      <c r="D43" s="105" t="str">
        <f>D13</f>
        <v/>
      </c>
      <c r="E43" s="110"/>
      <c r="F43" s="873" t="str">
        <f>IF(D43="","",入力シート!AW101)</f>
        <v/>
      </c>
      <c r="G43" s="873"/>
      <c r="H43" s="873"/>
      <c r="I43" s="873"/>
      <c r="J43" s="873"/>
      <c r="K43" s="873"/>
      <c r="L43" s="873"/>
      <c r="M43" s="873"/>
      <c r="N43" s="873"/>
      <c r="O43" s="873"/>
      <c r="P43" s="873"/>
      <c r="Q43" s="873"/>
      <c r="R43" s="873"/>
      <c r="S43" s="873"/>
      <c r="T43" s="873"/>
      <c r="U43" s="873"/>
      <c r="V43" s="873"/>
      <c r="W43" s="873"/>
      <c r="X43" s="873"/>
      <c r="Y43" s="873"/>
      <c r="Z43" s="873"/>
      <c r="AA43" s="873"/>
      <c r="AB43" s="873"/>
      <c r="AC43" s="873"/>
      <c r="AD43" s="873"/>
      <c r="AE43" s="873"/>
      <c r="AF43" s="873"/>
      <c r="AG43" s="873"/>
      <c r="AH43" s="873"/>
      <c r="AI43" s="110"/>
    </row>
    <row r="44" spans="3:35">
      <c r="D44" s="105" t="str">
        <f t="shared" ref="D44:D45" si="1">D14</f>
        <v/>
      </c>
      <c r="E44" s="110"/>
      <c r="F44" s="873" t="str">
        <f>IF(D44="","",入力シート!AW102)</f>
        <v/>
      </c>
      <c r="G44" s="873"/>
      <c r="H44" s="873"/>
      <c r="I44" s="873"/>
      <c r="J44" s="873"/>
      <c r="K44" s="873"/>
      <c r="L44" s="873"/>
      <c r="M44" s="873"/>
      <c r="N44" s="873"/>
      <c r="O44" s="873"/>
      <c r="P44" s="873"/>
      <c r="Q44" s="873"/>
      <c r="R44" s="873"/>
      <c r="S44" s="873"/>
      <c r="T44" s="873"/>
      <c r="U44" s="873"/>
      <c r="V44" s="873"/>
      <c r="W44" s="873"/>
      <c r="X44" s="873"/>
      <c r="Y44" s="873"/>
      <c r="Z44" s="873"/>
      <c r="AA44" s="873"/>
      <c r="AB44" s="873"/>
      <c r="AC44" s="873"/>
      <c r="AD44" s="873"/>
      <c r="AE44" s="873"/>
      <c r="AF44" s="873"/>
      <c r="AG44" s="873"/>
      <c r="AH44" s="873"/>
      <c r="AI44" s="110"/>
    </row>
    <row r="45" spans="3:35">
      <c r="D45" s="105" t="str">
        <f t="shared" si="1"/>
        <v/>
      </c>
      <c r="E45" s="110"/>
      <c r="F45" s="873" t="str">
        <f>IF(D45="","",入力シート!AW103)</f>
        <v/>
      </c>
      <c r="G45" s="873"/>
      <c r="H45" s="873"/>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row>
    <row r="46" spans="3:35">
      <c r="D46" s="105" t="str">
        <f>D16</f>
        <v/>
      </c>
      <c r="E46" s="110"/>
      <c r="F46" s="873" t="str">
        <f>IF(D46="","",入力シート!AW104)</f>
        <v/>
      </c>
      <c r="G46" s="873"/>
      <c r="H46" s="873"/>
      <c r="I46" s="873"/>
      <c r="J46" s="873"/>
      <c r="K46" s="873"/>
      <c r="L46" s="873"/>
      <c r="M46" s="873"/>
      <c r="N46" s="873"/>
      <c r="O46" s="873"/>
      <c r="P46" s="873"/>
      <c r="Q46" s="873"/>
      <c r="R46" s="873"/>
      <c r="S46" s="873"/>
      <c r="T46" s="873"/>
      <c r="U46" s="873"/>
      <c r="V46" s="873"/>
      <c r="W46" s="873"/>
      <c r="X46" s="873"/>
      <c r="Y46" s="873"/>
      <c r="Z46" s="873"/>
      <c r="AA46" s="873"/>
      <c r="AB46" s="873"/>
      <c r="AC46" s="873"/>
      <c r="AD46" s="873"/>
      <c r="AE46" s="873"/>
      <c r="AF46" s="873"/>
      <c r="AG46" s="873"/>
      <c r="AH46" s="873"/>
      <c r="AI46" s="110"/>
    </row>
    <row r="47" spans="3:35">
      <c r="D47" s="105" t="str">
        <f>D17</f>
        <v/>
      </c>
      <c r="E47" s="110"/>
      <c r="F47" s="873" t="str">
        <f>IF(D47="","",入力シート!AW105)</f>
        <v/>
      </c>
      <c r="G47" s="873"/>
      <c r="H47" s="873"/>
      <c r="I47" s="873"/>
      <c r="J47" s="873"/>
      <c r="K47" s="873"/>
      <c r="L47" s="873"/>
      <c r="M47" s="873"/>
      <c r="N47" s="873"/>
      <c r="O47" s="873"/>
      <c r="P47" s="873"/>
      <c r="Q47" s="873"/>
      <c r="R47" s="873"/>
      <c r="S47" s="873"/>
      <c r="T47" s="873"/>
      <c r="U47" s="873"/>
      <c r="V47" s="873"/>
      <c r="W47" s="873"/>
      <c r="X47" s="873"/>
      <c r="Y47" s="873"/>
      <c r="Z47" s="873"/>
      <c r="AA47" s="873"/>
      <c r="AB47" s="873"/>
      <c r="AC47" s="873"/>
      <c r="AD47" s="873"/>
      <c r="AE47" s="873"/>
      <c r="AF47" s="873"/>
      <c r="AG47" s="873"/>
      <c r="AH47" s="873"/>
      <c r="AI47" s="110"/>
    </row>
    <row r="48" spans="3:35">
      <c r="D48" s="105" t="str">
        <f>D18</f>
        <v/>
      </c>
      <c r="E48" s="110"/>
      <c r="F48" s="873" t="str">
        <f>IF(D48="","",入力シート!AW106)</f>
        <v/>
      </c>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110"/>
    </row>
    <row r="49" spans="3:35">
      <c r="D49" s="105" t="str">
        <f t="shared" ref="D49" si="2">D19</f>
        <v/>
      </c>
      <c r="E49" s="110"/>
      <c r="F49" s="873" t="str">
        <f>IF(D49="","",入力シート!AW107)</f>
        <v/>
      </c>
      <c r="G49" s="873"/>
      <c r="H49" s="873"/>
      <c r="I49" s="873"/>
      <c r="J49" s="873"/>
      <c r="K49" s="873"/>
      <c r="L49" s="873"/>
      <c r="M49" s="873"/>
      <c r="N49" s="873"/>
      <c r="O49" s="873"/>
      <c r="P49" s="873"/>
      <c r="Q49" s="873"/>
      <c r="R49" s="873"/>
      <c r="S49" s="873"/>
      <c r="T49" s="873"/>
      <c r="U49" s="873"/>
      <c r="V49" s="873"/>
      <c r="W49" s="873"/>
      <c r="X49" s="873"/>
      <c r="Y49" s="873"/>
      <c r="Z49" s="873"/>
      <c r="AA49" s="873"/>
      <c r="AB49" s="873"/>
      <c r="AC49" s="873"/>
      <c r="AD49" s="873"/>
      <c r="AE49" s="873"/>
      <c r="AF49" s="873"/>
      <c r="AG49" s="873"/>
      <c r="AH49" s="873"/>
      <c r="AI49" s="110"/>
    </row>
    <row r="50" spans="3:35">
      <c r="D50" s="105" t="str">
        <f>D20</f>
        <v/>
      </c>
      <c r="E50" s="110"/>
      <c r="F50" s="873" t="str">
        <f>IF(D50="","",入力シート!AW108)</f>
        <v/>
      </c>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row>
    <row r="52" spans="3:35">
      <c r="C52" s="24" t="s">
        <v>385</v>
      </c>
    </row>
    <row r="53" spans="3:35">
      <c r="F53" s="874" t="s">
        <v>386</v>
      </c>
      <c r="G53" s="874"/>
      <c r="H53" s="874"/>
      <c r="I53" s="874"/>
      <c r="J53" s="874"/>
      <c r="K53" s="874"/>
      <c r="L53" s="874"/>
      <c r="M53" s="874"/>
    </row>
    <row r="54" spans="3:35">
      <c r="F54" s="111"/>
      <c r="G54" s="111"/>
      <c r="H54" s="111"/>
      <c r="I54" s="111"/>
      <c r="J54" s="111"/>
      <c r="K54" s="111"/>
      <c r="L54" s="111"/>
      <c r="M54" s="111"/>
    </row>
    <row r="56" spans="3:35">
      <c r="D56" s="346" t="s">
        <v>387</v>
      </c>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row>
    <row r="57" spans="3:35">
      <c r="D57" s="875">
        <f>入力シート!F229</f>
        <v>0</v>
      </c>
      <c r="E57" s="875"/>
      <c r="F57" s="875"/>
      <c r="G57" s="875"/>
      <c r="H57" s="875"/>
      <c r="I57" s="875"/>
      <c r="J57" s="875"/>
      <c r="K57" s="875"/>
      <c r="L57" s="297" t="s">
        <v>388</v>
      </c>
      <c r="M57" s="297"/>
      <c r="N57" s="297"/>
      <c r="O57" s="297"/>
    </row>
    <row r="58" spans="3:35">
      <c r="E58" s="874" t="s">
        <v>389</v>
      </c>
      <c r="F58" s="874"/>
      <c r="G58" s="874"/>
      <c r="H58" s="874"/>
      <c r="I58" s="874"/>
      <c r="J58" s="874"/>
      <c r="K58" s="110"/>
      <c r="L58" s="110"/>
    </row>
    <row r="59" spans="3:35">
      <c r="F59" s="539" t="s">
        <v>390</v>
      </c>
      <c r="G59" s="539"/>
      <c r="H59" s="539"/>
      <c r="I59" s="539"/>
      <c r="J59" s="297">
        <f>入力シート!F230</f>
        <v>0</v>
      </c>
      <c r="K59" s="297"/>
      <c r="L59" s="297"/>
      <c r="M59" s="297"/>
      <c r="N59" s="297"/>
      <c r="O59" s="297"/>
      <c r="P59" s="297"/>
      <c r="Q59" s="9"/>
      <c r="R59" s="9"/>
      <c r="S59" s="9"/>
      <c r="T59" s="539" t="s">
        <v>391</v>
      </c>
      <c r="U59" s="539"/>
      <c r="V59" s="539"/>
      <c r="W59" s="539"/>
      <c r="X59" s="297">
        <f>入力シート!Q230</f>
        <v>0</v>
      </c>
      <c r="Y59" s="297"/>
      <c r="Z59" s="297"/>
      <c r="AA59" s="297"/>
      <c r="AB59" s="297"/>
      <c r="AC59" s="297"/>
      <c r="AD59" s="297"/>
      <c r="AE59" s="297"/>
      <c r="AF59" s="112"/>
      <c r="AG59" s="9"/>
      <c r="AH59" s="9"/>
    </row>
    <row r="60" spans="3:35">
      <c r="F60" s="101"/>
      <c r="G60" s="101"/>
      <c r="H60" s="101"/>
      <c r="I60" s="101"/>
      <c r="T60" s="101"/>
      <c r="U60" s="101"/>
      <c r="V60" s="101"/>
      <c r="W60" s="101"/>
      <c r="AF60" s="12"/>
    </row>
    <row r="61" spans="3:35">
      <c r="F61" s="539" t="s">
        <v>390</v>
      </c>
      <c r="G61" s="539"/>
      <c r="H61" s="539"/>
      <c r="I61" s="539"/>
      <c r="J61" s="297">
        <f>入力シート!F231</f>
        <v>0</v>
      </c>
      <c r="K61" s="297"/>
      <c r="L61" s="297"/>
      <c r="M61" s="297"/>
      <c r="N61" s="297"/>
      <c r="O61" s="297"/>
      <c r="P61" s="297"/>
      <c r="Q61" s="9"/>
      <c r="R61" s="9"/>
      <c r="S61" s="9"/>
      <c r="T61" s="539" t="s">
        <v>391</v>
      </c>
      <c r="U61" s="539"/>
      <c r="V61" s="539"/>
      <c r="W61" s="539"/>
      <c r="X61" s="297">
        <f>入力シート!Q231</f>
        <v>0</v>
      </c>
      <c r="Y61" s="297"/>
      <c r="Z61" s="297"/>
      <c r="AA61" s="297"/>
      <c r="AB61" s="297"/>
      <c r="AC61" s="297"/>
      <c r="AD61" s="297"/>
      <c r="AE61" s="297"/>
      <c r="AF61" s="112"/>
      <c r="AG61" s="9"/>
      <c r="AH61" s="9"/>
    </row>
    <row r="62" spans="3:35">
      <c r="F62" s="101"/>
      <c r="G62" s="101"/>
      <c r="H62" s="101"/>
      <c r="I62" s="101"/>
      <c r="J62" s="9"/>
      <c r="K62" s="9"/>
      <c r="L62" s="9"/>
      <c r="M62" s="9"/>
      <c r="N62" s="9"/>
      <c r="O62" s="9"/>
      <c r="P62" s="9"/>
      <c r="Q62" s="9"/>
      <c r="R62" s="9"/>
      <c r="S62" s="9"/>
      <c r="T62" s="101"/>
      <c r="U62" s="101"/>
      <c r="V62" s="101"/>
      <c r="W62" s="101"/>
      <c r="X62" s="9"/>
      <c r="Y62" s="9"/>
      <c r="Z62" s="9"/>
      <c r="AA62" s="9"/>
      <c r="AB62" s="9"/>
      <c r="AC62" s="9"/>
      <c r="AD62" s="9"/>
      <c r="AE62" s="9"/>
      <c r="AF62" s="9"/>
      <c r="AG62" s="9"/>
      <c r="AH62" s="9"/>
    </row>
    <row r="63" spans="3:35">
      <c r="F63" s="101"/>
      <c r="G63" s="101"/>
      <c r="H63" s="101"/>
      <c r="I63" s="101"/>
      <c r="J63" s="9"/>
      <c r="K63" s="9"/>
      <c r="L63" s="9"/>
      <c r="M63" s="9"/>
      <c r="N63" s="9"/>
      <c r="O63" s="9"/>
      <c r="P63" s="9"/>
      <c r="Q63" s="9"/>
      <c r="R63" s="9"/>
      <c r="S63" s="9"/>
      <c r="T63" s="101"/>
      <c r="U63" s="101"/>
      <c r="V63" s="101"/>
      <c r="W63" s="101"/>
      <c r="X63" s="9"/>
      <c r="Y63" s="9"/>
      <c r="Z63" s="9"/>
      <c r="AA63" s="9"/>
      <c r="AB63" s="9"/>
      <c r="AC63" s="9"/>
      <c r="AD63" s="9"/>
      <c r="AE63" s="9"/>
      <c r="AF63" s="9"/>
      <c r="AG63" s="9"/>
      <c r="AH63" s="9"/>
    </row>
    <row r="64" spans="3:35">
      <c r="F64" s="101"/>
      <c r="G64" s="101"/>
      <c r="H64" s="101"/>
      <c r="I64" s="101"/>
      <c r="J64" s="9"/>
      <c r="K64" s="9"/>
      <c r="L64" s="9"/>
      <c r="M64" s="9"/>
      <c r="N64" s="9"/>
      <c r="O64" s="9"/>
      <c r="P64" s="9"/>
      <c r="Q64" s="9"/>
      <c r="R64" s="9"/>
      <c r="S64" s="9"/>
      <c r="T64" s="101"/>
      <c r="U64" s="101"/>
      <c r="V64" s="101"/>
      <c r="W64" s="101"/>
      <c r="X64" s="9"/>
      <c r="Y64" s="9"/>
      <c r="Z64" s="9"/>
      <c r="AA64" s="9"/>
      <c r="AB64" s="9"/>
      <c r="AC64" s="9"/>
      <c r="AD64" s="9"/>
      <c r="AE64" s="9"/>
      <c r="AF64" s="9"/>
      <c r="AG64" s="9"/>
      <c r="AH64" s="9"/>
    </row>
    <row r="65" spans="2:35">
      <c r="F65" s="101"/>
      <c r="G65" s="101"/>
      <c r="H65" s="101"/>
      <c r="I65" s="101"/>
      <c r="J65" s="9"/>
      <c r="K65" s="9"/>
      <c r="L65" s="9"/>
      <c r="M65" s="9"/>
      <c r="N65" s="9"/>
      <c r="O65" s="9"/>
      <c r="P65" s="9"/>
      <c r="Q65" s="9"/>
      <c r="R65" s="9"/>
      <c r="S65" s="9"/>
      <c r="T65" s="101"/>
      <c r="U65" s="101"/>
      <c r="V65" s="101"/>
      <c r="W65" s="101"/>
      <c r="X65" s="9"/>
      <c r="Y65" s="9"/>
      <c r="Z65" s="9"/>
      <c r="AA65" s="9"/>
      <c r="AB65" s="9"/>
      <c r="AC65" s="9"/>
      <c r="AD65" s="9"/>
      <c r="AE65" s="9"/>
      <c r="AF65" s="9"/>
      <c r="AG65" s="9"/>
      <c r="AH65" s="9"/>
    </row>
    <row r="66" spans="2:35" ht="13.15" customHeight="1">
      <c r="B66" s="876" t="s">
        <v>392</v>
      </c>
      <c r="C66" s="876"/>
      <c r="D66" s="878" t="s">
        <v>398</v>
      </c>
      <c r="E66" s="878"/>
      <c r="F66" s="878"/>
      <c r="G66" s="878"/>
      <c r="H66" s="878"/>
      <c r="I66" s="878"/>
      <c r="J66" s="878"/>
      <c r="K66" s="878"/>
      <c r="L66" s="878"/>
      <c r="M66" s="878"/>
      <c r="N66" s="878"/>
      <c r="O66" s="878"/>
      <c r="P66" s="878"/>
      <c r="Q66" s="878"/>
      <c r="R66" s="878"/>
      <c r="S66" s="878"/>
      <c r="T66" s="878"/>
      <c r="U66" s="878"/>
      <c r="V66" s="878"/>
      <c r="W66" s="878"/>
      <c r="X66" s="878"/>
      <c r="Y66" s="878"/>
      <c r="Z66" s="878"/>
      <c r="AA66" s="878"/>
      <c r="AB66" s="878"/>
      <c r="AC66" s="878"/>
      <c r="AD66" s="878"/>
      <c r="AE66" s="878"/>
      <c r="AF66" s="878"/>
      <c r="AG66" s="878"/>
      <c r="AH66" s="878"/>
      <c r="AI66" s="878"/>
    </row>
    <row r="67" spans="2:35">
      <c r="B67" s="113"/>
      <c r="C67" s="113"/>
      <c r="D67" s="878"/>
      <c r="E67" s="878"/>
      <c r="F67" s="878"/>
      <c r="G67" s="878"/>
      <c r="H67" s="878"/>
      <c r="I67" s="878"/>
      <c r="J67" s="878"/>
      <c r="K67" s="878"/>
      <c r="L67" s="878"/>
      <c r="M67" s="878"/>
      <c r="N67" s="878"/>
      <c r="O67" s="878"/>
      <c r="P67" s="878"/>
      <c r="Q67" s="878"/>
      <c r="R67" s="878"/>
      <c r="S67" s="878"/>
      <c r="T67" s="878"/>
      <c r="U67" s="878"/>
      <c r="V67" s="878"/>
      <c r="W67" s="878"/>
      <c r="X67" s="878"/>
      <c r="Y67" s="878"/>
      <c r="Z67" s="878"/>
      <c r="AA67" s="878"/>
      <c r="AB67" s="878"/>
      <c r="AC67" s="878"/>
      <c r="AD67" s="878"/>
      <c r="AE67" s="878"/>
      <c r="AF67" s="878"/>
      <c r="AG67" s="878"/>
      <c r="AH67" s="878"/>
      <c r="AI67" s="878"/>
    </row>
    <row r="68" spans="2:35">
      <c r="B68" s="114"/>
      <c r="C68" s="114"/>
      <c r="D68" s="878"/>
      <c r="E68" s="878"/>
      <c r="F68" s="878"/>
      <c r="G68" s="878"/>
      <c r="H68" s="878"/>
      <c r="I68" s="878"/>
      <c r="J68" s="878"/>
      <c r="K68" s="878"/>
      <c r="L68" s="878"/>
      <c r="M68" s="878"/>
      <c r="N68" s="878"/>
      <c r="O68" s="878"/>
      <c r="P68" s="878"/>
      <c r="Q68" s="878"/>
      <c r="R68" s="878"/>
      <c r="S68" s="878"/>
      <c r="T68" s="878"/>
      <c r="U68" s="878"/>
      <c r="V68" s="878"/>
      <c r="W68" s="878"/>
      <c r="X68" s="878"/>
      <c r="Y68" s="878"/>
      <c r="Z68" s="878"/>
      <c r="AA68" s="878"/>
      <c r="AB68" s="878"/>
      <c r="AC68" s="878"/>
      <c r="AD68" s="878"/>
      <c r="AE68" s="878"/>
      <c r="AF68" s="878"/>
      <c r="AG68" s="878"/>
      <c r="AH68" s="878"/>
      <c r="AI68" s="878"/>
    </row>
  </sheetData>
  <sheetProtection sheet="1" objects="1" scenarios="1" selectLockedCells="1" selectUnlockedCells="1"/>
  <mergeCells count="118">
    <mergeCell ref="F43:AH43"/>
    <mergeCell ref="F44:AH44"/>
    <mergeCell ref="F45:AH45"/>
    <mergeCell ref="V24:AA24"/>
    <mergeCell ref="F26:N26"/>
    <mergeCell ref="F29:AH29"/>
    <mergeCell ref="F30:AH30"/>
    <mergeCell ref="F31:AH31"/>
    <mergeCell ref="F32:AH32"/>
    <mergeCell ref="F33:AH33"/>
    <mergeCell ref="B1:AI1"/>
    <mergeCell ref="B2:AI2"/>
    <mergeCell ref="B6:AI6"/>
    <mergeCell ref="AJ10:AM10"/>
    <mergeCell ref="AG21:AI21"/>
    <mergeCell ref="AJ21:AM21"/>
    <mergeCell ref="F38:AH38"/>
    <mergeCell ref="F41:AH41"/>
    <mergeCell ref="F42:AH42"/>
    <mergeCell ref="F37:AH37"/>
    <mergeCell ref="F34:AH34"/>
    <mergeCell ref="F35:AH35"/>
    <mergeCell ref="F36:AH36"/>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AN13:AQ13"/>
    <mergeCell ref="E14:P14"/>
    <mergeCell ref="Q14:S14"/>
    <mergeCell ref="T14:X14"/>
    <mergeCell ref="Y14:AF14"/>
    <mergeCell ref="AG14:AI14"/>
    <mergeCell ref="AJ14:AM14"/>
    <mergeCell ref="AN14:AQ14"/>
    <mergeCell ref="E13:P13"/>
    <mergeCell ref="Q13:S13"/>
    <mergeCell ref="T13:X13"/>
    <mergeCell ref="Y13:AF13"/>
    <mergeCell ref="AG13:AI13"/>
    <mergeCell ref="AJ13:AM13"/>
    <mergeCell ref="AN15:AQ15"/>
    <mergeCell ref="E16:P16"/>
    <mergeCell ref="Q16:S16"/>
    <mergeCell ref="T16:X16"/>
    <mergeCell ref="Y16:AF16"/>
    <mergeCell ref="AG16:AI16"/>
    <mergeCell ref="AJ16:AM16"/>
    <mergeCell ref="AN16:AQ16"/>
    <mergeCell ref="E15:P15"/>
    <mergeCell ref="Q15:S15"/>
    <mergeCell ref="T15:X15"/>
    <mergeCell ref="Y15:AF15"/>
    <mergeCell ref="AG15:AI15"/>
    <mergeCell ref="AJ15:AM15"/>
    <mergeCell ref="AN17:AQ17"/>
    <mergeCell ref="E18:P18"/>
    <mergeCell ref="Q18:S18"/>
    <mergeCell ref="T18:X18"/>
    <mergeCell ref="Y18:AF18"/>
    <mergeCell ref="AG18:AI18"/>
    <mergeCell ref="AJ18:AM18"/>
    <mergeCell ref="AN18:AQ18"/>
    <mergeCell ref="E17:P17"/>
    <mergeCell ref="Q17:S17"/>
    <mergeCell ref="T17:X17"/>
    <mergeCell ref="Y17:AF17"/>
    <mergeCell ref="AG17:AI17"/>
    <mergeCell ref="AJ17:AM17"/>
    <mergeCell ref="AN21:AQ21"/>
    <mergeCell ref="F23:M23"/>
    <mergeCell ref="O23:U23"/>
    <mergeCell ref="V23:AA23"/>
    <mergeCell ref="AN19:AQ19"/>
    <mergeCell ref="E20:P20"/>
    <mergeCell ref="Q20:S20"/>
    <mergeCell ref="T20:X20"/>
    <mergeCell ref="Y20:AF20"/>
    <mergeCell ref="AG20:AI20"/>
    <mergeCell ref="AJ20:AM20"/>
    <mergeCell ref="AN20:AQ20"/>
    <mergeCell ref="E19:P19"/>
    <mergeCell ref="Q19:S19"/>
    <mergeCell ref="T19:X19"/>
    <mergeCell ref="Y19:AF19"/>
    <mergeCell ref="AG19:AI19"/>
    <mergeCell ref="AJ19:AM19"/>
    <mergeCell ref="B66:C66"/>
    <mergeCell ref="D66:AI68"/>
    <mergeCell ref="F53:M53"/>
    <mergeCell ref="D56:AI56"/>
    <mergeCell ref="D57:K57"/>
    <mergeCell ref="L57:O57"/>
    <mergeCell ref="E58:J58"/>
    <mergeCell ref="F59:I59"/>
    <mergeCell ref="J59:P59"/>
    <mergeCell ref="T59:W59"/>
    <mergeCell ref="X59:AE59"/>
    <mergeCell ref="F46:AH46"/>
    <mergeCell ref="F47:AH47"/>
    <mergeCell ref="F48:AH48"/>
    <mergeCell ref="F49:AH49"/>
    <mergeCell ref="F50:AH50"/>
    <mergeCell ref="F61:I61"/>
    <mergeCell ref="J61:P61"/>
    <mergeCell ref="T61:W61"/>
    <mergeCell ref="X61:AE61"/>
  </mergeCells>
  <phoneticPr fontId="7"/>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2013-05-08T02:57:49Z</dcterms:created>
  <dcterms:modified xsi:type="dcterms:W3CDTF">2025-10-17T04:34:46Z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2021-10-27T08:19:09Z</vt:filetime>
  </property>
</Properties>
</file>